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50" tabRatio="870" firstSheet="1" activeTab="1"/>
  </bookViews>
  <sheets>
    <sheet name="VanDusen-Pricing Table" sheetId="1" r:id="rId1"/>
    <sheet name="Stanley Prk Train-Pricing Table" sheetId="2" r:id="rId2"/>
    <sheet name="Outdoor Pools - Pricing Table" sheetId="3" r:id="rId3"/>
    <sheet name="Maple Grove - Pricing Table" sheetId="4" r:id="rId4"/>
    <sheet name="Bloedel - Pricing Table" sheetId="5" r:id="rId5"/>
    <sheet name="Fixed Cost (if applicable)" sheetId="6" r:id="rId6"/>
  </sheets>
  <definedNames/>
  <calcPr fullCalcOnLoad="1"/>
</workbook>
</file>

<file path=xl/comments3.xml><?xml version="1.0" encoding="utf-8"?>
<comments xmlns="http://schemas.openxmlformats.org/spreadsheetml/2006/main">
  <authors>
    <author>Woo, Leeza</author>
  </authors>
  <commentList>
    <comment ref="D10" authorId="0">
      <text>
        <r>
          <rPr>
            <b/>
            <sz val="9"/>
            <rFont val="Tahoma"/>
            <family val="0"/>
          </rPr>
          <t>Woo, Leeza:</t>
        </r>
        <r>
          <rPr>
            <sz val="9"/>
            <rFont val="Tahoma"/>
            <family val="0"/>
          </rPr>
          <t xml:space="preserve">
Open to having Service Fee here…..</t>
        </r>
      </text>
    </comment>
  </commentList>
</comments>
</file>

<file path=xl/sharedStrings.xml><?xml version="1.0" encoding="utf-8"?>
<sst xmlns="http://schemas.openxmlformats.org/spreadsheetml/2006/main" count="320" uniqueCount="94">
  <si>
    <t xml:space="preserve">Instructions: </t>
  </si>
  <si>
    <t>Type of Customer</t>
  </si>
  <si>
    <t>Unit of Measure</t>
  </si>
  <si>
    <t>Service Fee</t>
  </si>
  <si>
    <t xml:space="preserve">Adult </t>
  </si>
  <si>
    <t>Each Person Each Visit</t>
  </si>
  <si>
    <t>Child</t>
  </si>
  <si>
    <t>Matinee</t>
  </si>
  <si>
    <t>Ticket Price</t>
  </si>
  <si>
    <t>Base Ticket Price</t>
  </si>
  <si>
    <t>Credit Card Recovery</t>
  </si>
  <si>
    <t>Total Fees Charges</t>
  </si>
  <si>
    <t>Total Ticket Price Charged</t>
  </si>
  <si>
    <t>Other Fees?</t>
  </si>
  <si>
    <t>Estimated Annual Volume</t>
  </si>
  <si>
    <t>Definitions:</t>
  </si>
  <si>
    <t>Senior/Youth</t>
  </si>
  <si>
    <t>Adult - Fall/Winter</t>
  </si>
  <si>
    <t>Adult - Spring/Summer</t>
  </si>
  <si>
    <t>Child - Fall/Winter</t>
  </si>
  <si>
    <t>Child - Spring/Summer</t>
  </si>
  <si>
    <t>Senior/Youth - Fall/Winter</t>
  </si>
  <si>
    <t>Senior Youth - Spring/Summer</t>
  </si>
  <si>
    <t>Adult</t>
  </si>
  <si>
    <t>Membership</t>
  </si>
  <si>
    <t>Tax (5%)</t>
  </si>
  <si>
    <t>Event Wristband</t>
  </si>
  <si>
    <t>Train Only</t>
  </si>
  <si>
    <t>Flexipass</t>
  </si>
  <si>
    <t>LAP</t>
  </si>
  <si>
    <t>Under 5</t>
  </si>
  <si>
    <t>Adult+Child</t>
  </si>
  <si>
    <t>Two Person Each Visit</t>
  </si>
  <si>
    <t>Senior/Youth/Child</t>
  </si>
  <si>
    <t>Comp</t>
  </si>
  <si>
    <t> 20,000</t>
  </si>
  <si>
    <t xml:space="preserve"> 6,000 </t>
  </si>
  <si>
    <t>Member</t>
  </si>
  <si>
    <t>REGULAR OPERATIONS - January to December (364 days)</t>
  </si>
  <si>
    <t>EASTER HUNT - March or April (3 days)</t>
  </si>
  <si>
    <t>VSO - August (1 day)</t>
  </si>
  <si>
    <t>GLOW - October (14 days)</t>
  </si>
  <si>
    <t>FESTIVAL OF LIGHTS - Late November to Early January (40 days)</t>
  </si>
  <si>
    <t>EASTER TRAIN - March or April (4 to 5 days)</t>
  </si>
  <si>
    <t>GHOST TRAIN - October (21 days)</t>
  </si>
  <si>
    <t>BRIGHT NIGHTS - December (35 days)</t>
  </si>
  <si>
    <t>Outdoor Pools - 3 Sites - Late May to Early September (112 days)</t>
  </si>
  <si>
    <t>Volume</t>
  </si>
  <si>
    <t xml:space="preserve">Price </t>
  </si>
  <si>
    <t xml:space="preserve">Notes </t>
  </si>
  <si>
    <t>100,000 to 200,000</t>
  </si>
  <si>
    <t>200,000 to 300,000</t>
  </si>
  <si>
    <t>300,000 to 400,000</t>
  </si>
  <si>
    <t>400,000 to 500,000</t>
  </si>
  <si>
    <t>500,000 to 600,000</t>
  </si>
  <si>
    <t>700,000 to 800,000</t>
  </si>
  <si>
    <t>600,000 to 700,000</t>
  </si>
  <si>
    <t>Park Board Gross Revenue</t>
  </si>
  <si>
    <t>$100,000 to $200,000</t>
  </si>
  <si>
    <t>$200,000 to $300,000</t>
  </si>
  <si>
    <t>$300,000 to $400,000</t>
  </si>
  <si>
    <t>Estimated total volume of tickets sold in price category for a year</t>
  </si>
  <si>
    <t>Price of the ticket determined by the Park Board</t>
  </si>
  <si>
    <t>Goods and Services Tax applied to ticket price at 5%</t>
  </si>
  <si>
    <t>Price of Ticket Price plus tax</t>
  </si>
  <si>
    <t>Vendor fee to be retained by the ticketing provider</t>
  </si>
  <si>
    <t>Recovery of credit card processing fee to be recovered by the ticketing provider</t>
  </si>
  <si>
    <t>Other vendor fee to be retained by the ticketing provider</t>
  </si>
  <si>
    <t>Total of service fee, credit card recovery and other fee to be retained by ticketing provider</t>
  </si>
  <si>
    <t>Total price of ticket price plus all service fees and taxes</t>
  </si>
  <si>
    <t>$400,000 to $500,000</t>
  </si>
  <si>
    <t>$500,000 to $600,000</t>
  </si>
  <si>
    <t>$600,000 to $700,000</t>
  </si>
  <si>
    <t>$700,000 to $800,000</t>
  </si>
  <si>
    <t>$800,000 to $900,000</t>
  </si>
  <si>
    <t>$900,000 to $1,000,000</t>
  </si>
  <si>
    <t>$1,000,000 to $1,250,000</t>
  </si>
  <si>
    <t>$1,250,000 to $1,500,000</t>
  </si>
  <si>
    <t>2. The City does not offer any assurance that any stated or estimated quantities or volumes will be required by the City during any contracted term of agreement.</t>
  </si>
  <si>
    <r>
      <t xml:space="preserve">1. If the proponent's submitted prices are subject to change based on actual </t>
    </r>
    <r>
      <rPr>
        <b/>
        <sz val="11"/>
        <color indexed="8"/>
        <rFont val="Calibri"/>
        <family val="2"/>
      </rPr>
      <t>Annual Volumes</t>
    </r>
    <r>
      <rPr>
        <sz val="11"/>
        <color theme="1"/>
        <rFont val="Calibri"/>
        <family val="2"/>
      </rPr>
      <t>, please provide a detailed explanation.</t>
    </r>
  </si>
  <si>
    <r>
      <t>2. If the proponent's submitted prices are subject to change based on actual</t>
    </r>
    <r>
      <rPr>
        <b/>
        <sz val="11"/>
        <color indexed="8"/>
        <rFont val="Calibri"/>
        <family val="2"/>
      </rPr>
      <t xml:space="preserve"> Ticket Prices</t>
    </r>
    <r>
      <rPr>
        <sz val="11"/>
        <color theme="1"/>
        <rFont val="Calibri"/>
        <family val="2"/>
      </rPr>
      <t>, please provide a detailed explanation.</t>
    </r>
  </si>
  <si>
    <t>3. Proponent may propose any innovative or value added program (e.g.  coupon, discount program, etc.) which offers best value to the City's customers.</t>
  </si>
  <si>
    <t>4. Are there any capital costs, or any other costs assocatied with the provision of the cloud-based online ticketing services described in the RFP?</t>
  </si>
  <si>
    <t>Bloedel</t>
  </si>
  <si>
    <t>***If the pricing structure in the previous tabs does not apply to the proponent's business model, the proponent may complete the tables below, which are based on volume or gross annual revenue to the Park Board, if applicable.</t>
  </si>
  <si>
    <t>(insert)</t>
  </si>
  <si>
    <t>***If NONE of the pricing structures provided applies to the proponent's business model, the proponent may provide applicable pricing for the City's consideration in the space below:</t>
  </si>
  <si>
    <t>Stanley Park Train</t>
  </si>
  <si>
    <t>VanDusen</t>
  </si>
  <si>
    <t>Maple Grove Pool - Mid June to Early September (84 days)</t>
  </si>
  <si>
    <t>FIXED COST PRICING MODEL (if applicable)</t>
  </si>
  <si>
    <t>3. Refer to Definitions of column headings, below.</t>
  </si>
  <si>
    <t>1. Insert prices (in Canadian funds) and formulas in the yellow-shaded cells, based on the "Estimated Annual Volume" column.</t>
  </si>
  <si>
    <t>IN CANADIAN FUNDS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</si>
</sst>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3">
    <font>
      <sz val="11"/>
      <color theme="1"/>
      <name val="Calibri"/>
      <family val="2"/>
    </font>
    <font>
      <sz val="11"/>
      <color indexed="8"/>
      <name val="Calibri"/>
      <family val="2"/>
    </font>
    <font>
      <b/>
      <sz val="11"/>
      <color indexed="8"/>
      <name val="Calibri"/>
      <family val="2"/>
    </font>
    <font>
      <sz val="11"/>
      <name val="Calibri"/>
      <family val="2"/>
    </font>
    <font>
      <b/>
      <sz val="11"/>
      <name val="Calibri"/>
      <family val="2"/>
    </font>
    <font>
      <b/>
      <sz val="12"/>
      <color indexed="8"/>
      <name val="Calibri"/>
      <family val="2"/>
    </font>
    <font>
      <sz val="11"/>
      <color indexed="10"/>
      <name val="Calibri"/>
      <family val="2"/>
    </font>
    <font>
      <sz val="9"/>
      <name val="Tahoma"/>
      <family val="0"/>
    </font>
    <font>
      <b/>
      <sz val="9"/>
      <name val="Tahoma"/>
      <family val="0"/>
    </font>
    <font>
      <b/>
      <sz val="15"/>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b/>
      <sz val="15"/>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right/>
      <top style="thin"/>
      <bottom/>
    </border>
    <border>
      <left/>
      <right style="thin"/>
      <top style="thin"/>
      <bottom/>
    </border>
    <border>
      <left/>
      <right style="thin"/>
      <top style="thin"/>
      <bottom style="thin"/>
    </border>
    <border>
      <left/>
      <right/>
      <top style="thin"/>
      <bottom style="thin"/>
    </border>
    <border>
      <left style="medium"/>
      <right/>
      <top/>
      <bottom/>
    </border>
    <border>
      <left/>
      <right style="medium"/>
      <top/>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thin"/>
      <right/>
      <top style="thin"/>
      <bottom style="medium"/>
    </border>
    <border>
      <left/>
      <right/>
      <top style="thin"/>
      <bottom style="medium"/>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7">
    <xf numFmtId="0" fontId="0" fillId="0" borderId="0" xfId="0" applyFont="1" applyAlignment="1">
      <alignment/>
    </xf>
    <xf numFmtId="164" fontId="0" fillId="0" borderId="10" xfId="44" applyNumberFormat="1" applyFont="1" applyBorder="1" applyAlignment="1">
      <alignment horizontal="center" vertical="center"/>
    </xf>
    <xf numFmtId="164" fontId="0" fillId="0" borderId="10" xfId="0" applyNumberFormat="1" applyFill="1" applyBorder="1" applyAlignment="1">
      <alignment horizontal="center" vertical="center"/>
    </xf>
    <xf numFmtId="3" fontId="3" fillId="0" borderId="10" xfId="0" applyNumberFormat="1" applyFont="1" applyFill="1" applyBorder="1" applyAlignment="1">
      <alignment horizontal="center" vertical="center"/>
    </xf>
    <xf numFmtId="0" fontId="40"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38" fillId="8" borderId="10" xfId="0" applyFont="1" applyFill="1" applyBorder="1" applyAlignment="1">
      <alignment horizontal="center" vertical="center" wrapText="1"/>
    </xf>
    <xf numFmtId="0" fontId="38"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11" xfId="0" applyBorder="1" applyAlignment="1">
      <alignment horizontal="center" vertical="center"/>
    </xf>
    <xf numFmtId="164" fontId="0" fillId="32" borderId="10" xfId="0" applyNumberFormat="1" applyFill="1" applyBorder="1" applyAlignment="1">
      <alignment vertical="center"/>
    </xf>
    <xf numFmtId="0" fontId="0" fillId="32" borderId="12" xfId="0" applyFill="1" applyBorder="1" applyAlignment="1">
      <alignment vertical="center"/>
    </xf>
    <xf numFmtId="0" fontId="4" fillId="13" borderId="10" xfId="0" applyFont="1" applyFill="1" applyBorder="1" applyAlignment="1">
      <alignment horizontal="center" vertical="center" wrapText="1"/>
    </xf>
    <xf numFmtId="164" fontId="0" fillId="7" borderId="10" xfId="0" applyNumberFormat="1" applyFill="1" applyBorder="1" applyAlignment="1">
      <alignment vertical="center"/>
    </xf>
    <xf numFmtId="0" fontId="3" fillId="0" borderId="10" xfId="0" applyFont="1" applyFill="1" applyBorder="1" applyAlignment="1">
      <alignment horizontal="left" vertical="center" wrapText="1"/>
    </xf>
    <xf numFmtId="0" fontId="0" fillId="0" borderId="0" xfId="0" applyAlignment="1">
      <alignment horizontal="center" vertical="center"/>
    </xf>
    <xf numFmtId="164" fontId="0" fillId="0" borderId="0" xfId="0" applyNumberFormat="1" applyFill="1" applyBorder="1" applyAlignment="1">
      <alignment horizontal="center" vertical="center"/>
    </xf>
    <xf numFmtId="164" fontId="0" fillId="0" borderId="0" xfId="0" applyNumberFormat="1" applyFill="1" applyBorder="1" applyAlignment="1">
      <alignment vertical="center"/>
    </xf>
    <xf numFmtId="0" fontId="0" fillId="0" borderId="10" xfId="0" applyFont="1" applyFill="1" applyBorder="1" applyAlignment="1">
      <alignment horizontal="center" vertical="center" wrapText="1"/>
    </xf>
    <xf numFmtId="3" fontId="0" fillId="0" borderId="11" xfId="0" applyNumberFormat="1" applyBorder="1" applyAlignment="1">
      <alignment horizontal="center" vertical="center"/>
    </xf>
    <xf numFmtId="0" fontId="3" fillId="0" borderId="10" xfId="0" applyFont="1" applyFill="1" applyBorder="1" applyAlignment="1">
      <alignment horizontal="center" vertical="center" wrapText="1"/>
    </xf>
    <xf numFmtId="1" fontId="0" fillId="0" borderId="10" xfId="0" applyNumberFormat="1" applyFill="1" applyBorder="1" applyAlignment="1">
      <alignment horizontal="center" vertical="center"/>
    </xf>
    <xf numFmtId="1" fontId="0" fillId="0" borderId="11" xfId="0" applyNumberFormat="1" applyFill="1" applyBorder="1" applyAlignment="1">
      <alignment horizontal="center" vertical="center"/>
    </xf>
    <xf numFmtId="0" fontId="0" fillId="0" borderId="10" xfId="0" applyBorder="1" applyAlignment="1">
      <alignment horizontal="center"/>
    </xf>
    <xf numFmtId="164" fontId="0" fillId="0" borderId="10" xfId="44" applyNumberFormat="1" applyFont="1" applyFill="1" applyBorder="1" applyAlignment="1">
      <alignment horizontal="center"/>
    </xf>
    <xf numFmtId="3" fontId="3" fillId="0" borderId="11" xfId="0" applyNumberFormat="1" applyFont="1" applyFill="1" applyBorder="1" applyAlignment="1">
      <alignment horizontal="center" vertical="center"/>
    </xf>
    <xf numFmtId="0" fontId="40" fillId="0" borderId="0" xfId="0" applyFont="1" applyAlignment="1">
      <alignment horizontal="center" vertical="center"/>
    </xf>
    <xf numFmtId="164" fontId="3" fillId="0" borderId="1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Alignment="1">
      <alignment vertical="center"/>
    </xf>
    <xf numFmtId="3" fontId="3" fillId="0" borderId="11" xfId="0" applyNumberFormat="1" applyFont="1" applyBorder="1" applyAlignment="1">
      <alignment horizontal="center" vertical="center"/>
    </xf>
    <xf numFmtId="0" fontId="38" fillId="8" borderId="13" xfId="0" applyFont="1" applyFill="1" applyBorder="1" applyAlignment="1">
      <alignment vertical="center" wrapText="1"/>
    </xf>
    <xf numFmtId="0" fontId="38" fillId="8" borderId="14" xfId="0" applyFont="1" applyFill="1" applyBorder="1" applyAlignment="1">
      <alignment vertical="center" wrapText="1"/>
    </xf>
    <xf numFmtId="0" fontId="0" fillId="8" borderId="11" xfId="0" applyFill="1" applyBorder="1" applyAlignment="1">
      <alignment horizontal="left" vertical="center"/>
    </xf>
    <xf numFmtId="164" fontId="0" fillId="8" borderId="10" xfId="0" applyNumberFormat="1" applyFill="1" applyBorder="1" applyAlignment="1">
      <alignment horizontal="left" vertical="center"/>
    </xf>
    <xf numFmtId="0" fontId="38" fillId="0" borderId="0" xfId="0" applyFont="1" applyAlignment="1">
      <alignment vertical="center"/>
    </xf>
    <xf numFmtId="0" fontId="4" fillId="8" borderId="11" xfId="0" applyFont="1" applyFill="1" applyBorder="1" applyAlignment="1">
      <alignment horizontal="left" vertical="center" wrapText="1"/>
    </xf>
    <xf numFmtId="0" fontId="4" fillId="8" borderId="15" xfId="0" applyFont="1" applyFill="1" applyBorder="1" applyAlignment="1">
      <alignment horizontal="left" vertical="center" wrapText="1"/>
    </xf>
    <xf numFmtId="0" fontId="0" fillId="0" borderId="10" xfId="0" applyBorder="1" applyAlignment="1">
      <alignment horizontal="center" vertical="center"/>
    </xf>
    <xf numFmtId="164" fontId="0" fillId="0" borderId="10" xfId="0" applyNumberFormat="1" applyFont="1" applyBorder="1" applyAlignment="1">
      <alignment horizontal="center" vertical="center" wrapText="1"/>
    </xf>
    <xf numFmtId="0" fontId="39" fillId="5" borderId="10" xfId="0" applyFont="1" applyFill="1" applyBorder="1" applyAlignment="1">
      <alignment vertical="center" wrapText="1"/>
    </xf>
    <xf numFmtId="0" fontId="0" fillId="7"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0" fillId="0" borderId="12" xfId="0" applyFill="1" applyBorder="1" applyAlignment="1">
      <alignment vertical="center"/>
    </xf>
    <xf numFmtId="0" fontId="0" fillId="0" borderId="0" xfId="0" applyFill="1" applyAlignment="1">
      <alignment horizontal="center" vertical="center"/>
    </xf>
    <xf numFmtId="0" fontId="0" fillId="0" borderId="0" xfId="0" applyFill="1" applyBorder="1" applyAlignment="1">
      <alignment vertical="center"/>
    </xf>
    <xf numFmtId="0" fontId="0" fillId="32" borderId="12" xfId="0" applyFill="1" applyBorder="1" applyAlignment="1">
      <alignment horizontal="center" vertical="center"/>
    </xf>
    <xf numFmtId="0" fontId="0" fillId="32" borderId="12" xfId="0" applyFill="1" applyBorder="1" applyAlignment="1">
      <alignment horizontal="center" vertical="center"/>
    </xf>
    <xf numFmtId="0" fontId="0" fillId="0" borderId="0" xfId="0" applyAlignment="1">
      <alignment/>
    </xf>
    <xf numFmtId="0" fontId="0" fillId="32" borderId="17" xfId="0" applyFill="1" applyBorder="1" applyAlignment="1">
      <alignment/>
    </xf>
    <xf numFmtId="0" fontId="0" fillId="32" borderId="0" xfId="0" applyFill="1" applyBorder="1" applyAlignment="1">
      <alignment/>
    </xf>
    <xf numFmtId="0" fontId="0" fillId="32" borderId="18" xfId="0" applyFill="1" applyBorder="1" applyAlignment="1">
      <alignment/>
    </xf>
    <xf numFmtId="0" fontId="38" fillId="32" borderId="19" xfId="0" applyFont="1" applyFill="1" applyBorder="1" applyAlignment="1">
      <alignment horizontal="center"/>
    </xf>
    <xf numFmtId="0" fontId="38" fillId="32" borderId="10" xfId="0" applyFont="1" applyFill="1" applyBorder="1" applyAlignment="1">
      <alignment horizontal="center"/>
    </xf>
    <xf numFmtId="0" fontId="38" fillId="32" borderId="20" xfId="0" applyFont="1" applyFill="1" applyBorder="1" applyAlignment="1">
      <alignment horizontal="center"/>
    </xf>
    <xf numFmtId="0" fontId="0" fillId="32" borderId="19" xfId="0" applyFill="1" applyBorder="1" applyAlignment="1">
      <alignment/>
    </xf>
    <xf numFmtId="0" fontId="0" fillId="32" borderId="10" xfId="0" applyFill="1" applyBorder="1" applyAlignment="1">
      <alignment/>
    </xf>
    <xf numFmtId="0" fontId="0" fillId="32" borderId="20" xfId="0" applyFill="1" applyBorder="1" applyAlignment="1">
      <alignment/>
    </xf>
    <xf numFmtId="0" fontId="0" fillId="32" borderId="19" xfId="0" applyFill="1" applyBorder="1" applyAlignment="1">
      <alignment/>
    </xf>
    <xf numFmtId="0" fontId="0" fillId="32" borderId="10" xfId="0" applyFill="1" applyBorder="1" applyAlignment="1">
      <alignment/>
    </xf>
    <xf numFmtId="0" fontId="0" fillId="32" borderId="20" xfId="0" applyFill="1" applyBorder="1" applyAlignment="1">
      <alignment/>
    </xf>
    <xf numFmtId="0" fontId="0" fillId="32" borderId="21" xfId="0" applyFill="1" applyBorder="1" applyAlignment="1">
      <alignment/>
    </xf>
    <xf numFmtId="0" fontId="0" fillId="32" borderId="22" xfId="0" applyFill="1" applyBorder="1" applyAlignment="1">
      <alignment/>
    </xf>
    <xf numFmtId="0" fontId="0" fillId="32" borderId="23" xfId="0" applyFill="1" applyBorder="1" applyAlignment="1">
      <alignment/>
    </xf>
    <xf numFmtId="0" fontId="0"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32" borderId="12" xfId="0" applyFill="1" applyBorder="1" applyAlignment="1">
      <alignment horizontal="center" vertical="center"/>
    </xf>
    <xf numFmtId="0" fontId="0" fillId="0" borderId="16" xfId="0" applyFill="1" applyBorder="1" applyAlignment="1">
      <alignment horizontal="left" vertical="center"/>
    </xf>
    <xf numFmtId="0" fontId="38" fillId="8" borderId="10" xfId="0" applyFont="1" applyFill="1" applyBorder="1" applyAlignment="1">
      <alignment horizontal="center"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0" xfId="0" applyAlignment="1">
      <alignment horizontal="left" vertical="center" wrapText="1"/>
    </xf>
    <xf numFmtId="0" fontId="38" fillId="8" borderId="11" xfId="0" applyFont="1" applyFill="1" applyBorder="1" applyAlignment="1">
      <alignment horizontal="left" vertical="center" wrapText="1"/>
    </xf>
    <xf numFmtId="0" fontId="38" fillId="8" borderId="16" xfId="0" applyFont="1" applyFill="1" applyBorder="1" applyAlignment="1">
      <alignment horizontal="left" vertical="center" wrapText="1"/>
    </xf>
    <xf numFmtId="0" fontId="38" fillId="8" borderId="15" xfId="0" applyFont="1" applyFill="1" applyBorder="1" applyAlignment="1">
      <alignment horizontal="left" vertical="center" wrapText="1"/>
    </xf>
    <xf numFmtId="0" fontId="4" fillId="8" borderId="11"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4" fillId="8" borderId="15" xfId="0" applyFont="1" applyFill="1" applyBorder="1" applyAlignment="1">
      <alignment horizontal="left" vertical="center" wrapText="1"/>
    </xf>
    <xf numFmtId="0" fontId="38" fillId="32" borderId="24" xfId="0" applyFont="1" applyFill="1" applyBorder="1" applyAlignment="1">
      <alignment horizontal="left" vertical="center" wrapText="1"/>
    </xf>
    <xf numFmtId="0" fontId="38" fillId="32" borderId="25" xfId="0" applyFont="1" applyFill="1" applyBorder="1" applyAlignment="1">
      <alignment horizontal="left" vertical="center" wrapText="1"/>
    </xf>
    <xf numFmtId="0" fontId="38" fillId="32" borderId="26" xfId="0" applyFont="1" applyFill="1" applyBorder="1" applyAlignment="1">
      <alignment horizontal="left" vertical="center" wrapText="1"/>
    </xf>
    <xf numFmtId="0" fontId="38" fillId="32" borderId="10" xfId="0" applyFont="1" applyFill="1" applyBorder="1" applyAlignment="1">
      <alignment horizontal="left" vertical="center" wrapText="1"/>
    </xf>
    <xf numFmtId="0" fontId="0" fillId="32" borderId="10" xfId="0" applyFill="1" applyBorder="1" applyAlignment="1">
      <alignment horizontal="left" vertical="top" wrapText="1"/>
    </xf>
    <xf numFmtId="0" fontId="41" fillId="33" borderId="10" xfId="0" applyFont="1" applyFill="1" applyBorder="1" applyAlignment="1">
      <alignment horizontal="center" vertical="center"/>
    </xf>
    <xf numFmtId="0" fontId="38" fillId="8" borderId="27" xfId="0" applyFont="1" applyFill="1" applyBorder="1" applyAlignment="1">
      <alignment horizontal="center" vertical="center"/>
    </xf>
    <xf numFmtId="0" fontId="38" fillId="8" borderId="28" xfId="0" applyFont="1" applyFill="1" applyBorder="1" applyAlignment="1">
      <alignment horizontal="center" vertical="center"/>
    </xf>
    <xf numFmtId="0" fontId="38" fillId="8" borderId="29"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K55"/>
  <sheetViews>
    <sheetView showGridLines="0" zoomScalePageLayoutView="0" workbookViewId="0" topLeftCell="D1">
      <selection activeCell="G5" sqref="G5:K5"/>
    </sheetView>
  </sheetViews>
  <sheetFormatPr defaultColWidth="8.8515625" defaultRowHeight="15"/>
  <cols>
    <col min="1" max="1" width="26.00390625" style="6" customWidth="1"/>
    <col min="2" max="2" width="24.421875" style="6" customWidth="1"/>
    <col min="3" max="3" width="24.57421875" style="6" customWidth="1"/>
    <col min="4" max="4" width="20.140625" style="6" customWidth="1"/>
    <col min="5" max="5" width="17.57421875" style="6" customWidth="1"/>
    <col min="6" max="6" width="20.140625" style="18" customWidth="1"/>
    <col min="7" max="7" width="16.8515625" style="6" customWidth="1"/>
    <col min="8" max="9" width="19.57421875" style="6" customWidth="1"/>
    <col min="10" max="10" width="16.00390625" style="6" customWidth="1"/>
    <col min="11" max="11" width="18.57421875" style="6" customWidth="1"/>
    <col min="12" max="16384" width="8.8515625" style="6" customWidth="1"/>
  </cols>
  <sheetData>
    <row r="1" spans="1:6" s="4" customFormat="1" ht="15">
      <c r="A1" s="4" t="s">
        <v>0</v>
      </c>
      <c r="F1" s="29"/>
    </row>
    <row r="2" spans="1:11" s="5" customFormat="1" ht="14.25">
      <c r="A2" s="72" t="s">
        <v>92</v>
      </c>
      <c r="B2" s="72"/>
      <c r="C2" s="72"/>
      <c r="D2" s="72"/>
      <c r="E2" s="72"/>
      <c r="F2" s="72"/>
      <c r="G2" s="72"/>
      <c r="H2" s="72"/>
      <c r="I2" s="72"/>
      <c r="J2" s="72"/>
      <c r="K2" s="72"/>
    </row>
    <row r="3" spans="1:11" s="5" customFormat="1" ht="14.25">
      <c r="A3" s="73" t="s">
        <v>78</v>
      </c>
      <c r="B3" s="73"/>
      <c r="C3" s="73"/>
      <c r="D3" s="73"/>
      <c r="E3" s="73"/>
      <c r="F3" s="73"/>
      <c r="G3" s="73"/>
      <c r="H3" s="73"/>
      <c r="I3" s="73"/>
      <c r="J3" s="73"/>
      <c r="K3" s="73"/>
    </row>
    <row r="4" spans="1:11" s="5" customFormat="1" ht="24" customHeight="1">
      <c r="A4" s="73" t="s">
        <v>91</v>
      </c>
      <c r="B4" s="73"/>
      <c r="C4" s="73"/>
      <c r="D4" s="73"/>
      <c r="E4" s="73"/>
      <c r="F4" s="73"/>
      <c r="G4" s="73"/>
      <c r="H4" s="73"/>
      <c r="I4" s="73"/>
      <c r="J4" s="73"/>
      <c r="K4" s="73"/>
    </row>
    <row r="5" spans="1:11" ht="14.25">
      <c r="A5" s="39" t="s">
        <v>88</v>
      </c>
      <c r="G5" s="76" t="s">
        <v>93</v>
      </c>
      <c r="H5" s="76"/>
      <c r="I5" s="76"/>
      <c r="J5" s="76"/>
      <c r="K5" s="76"/>
    </row>
    <row r="6" spans="1:11" s="10" customFormat="1" ht="28.5">
      <c r="A6" s="7" t="s">
        <v>1</v>
      </c>
      <c r="B6" s="8" t="s">
        <v>2</v>
      </c>
      <c r="C6" s="8" t="s">
        <v>14</v>
      </c>
      <c r="D6" s="9" t="s">
        <v>8</v>
      </c>
      <c r="E6" s="9" t="s">
        <v>25</v>
      </c>
      <c r="F6" s="9" t="s">
        <v>9</v>
      </c>
      <c r="G6" s="9" t="s">
        <v>3</v>
      </c>
      <c r="H6" s="9" t="s">
        <v>10</v>
      </c>
      <c r="I6" s="9" t="s">
        <v>13</v>
      </c>
      <c r="J6" s="15" t="s">
        <v>11</v>
      </c>
      <c r="K6" s="15" t="s">
        <v>12</v>
      </c>
    </row>
    <row r="7" spans="1:11" s="10" customFormat="1" ht="14.25">
      <c r="A7" s="82" t="s">
        <v>38</v>
      </c>
      <c r="B7" s="83"/>
      <c r="C7" s="35"/>
      <c r="D7" s="35"/>
      <c r="E7" s="35"/>
      <c r="F7" s="35"/>
      <c r="G7" s="35"/>
      <c r="H7" s="35"/>
      <c r="I7" s="35"/>
      <c r="J7" s="35"/>
      <c r="K7" s="36"/>
    </row>
    <row r="8" spans="1:11" ht="14.25">
      <c r="A8" s="11" t="s">
        <v>17</v>
      </c>
      <c r="B8" s="12" t="s">
        <v>5</v>
      </c>
      <c r="C8" s="3">
        <v>3400</v>
      </c>
      <c r="D8" s="1">
        <f>8.4*1.02</f>
        <v>8.568000000000001</v>
      </c>
      <c r="E8" s="2">
        <f>D8*0.05</f>
        <v>0.4284000000000001</v>
      </c>
      <c r="F8" s="2">
        <f>D8+E8</f>
        <v>8.996400000000001</v>
      </c>
      <c r="G8" s="13"/>
      <c r="H8" s="13"/>
      <c r="I8" s="13"/>
      <c r="J8" s="13"/>
      <c r="K8" s="16"/>
    </row>
    <row r="9" spans="1:11" ht="14.25">
      <c r="A9" s="11" t="s">
        <v>18</v>
      </c>
      <c r="B9" s="12" t="s">
        <v>5</v>
      </c>
      <c r="C9" s="3">
        <v>11350</v>
      </c>
      <c r="D9" s="1">
        <f>11.7*1.02</f>
        <v>11.934</v>
      </c>
      <c r="E9" s="2">
        <f aca="true" t="shared" si="0" ref="E9:E34">D9*0.05</f>
        <v>0.5967</v>
      </c>
      <c r="F9" s="2">
        <f aca="true" t="shared" si="1" ref="F9:F35">D9+E9</f>
        <v>12.5307</v>
      </c>
      <c r="G9" s="13"/>
      <c r="H9" s="13"/>
      <c r="I9" s="13"/>
      <c r="J9" s="13"/>
      <c r="K9" s="16"/>
    </row>
    <row r="10" spans="1:11" ht="14.25">
      <c r="A10" s="11" t="s">
        <v>21</v>
      </c>
      <c r="B10" s="12" t="s">
        <v>5</v>
      </c>
      <c r="C10" s="3">
        <v>850</v>
      </c>
      <c r="D10" s="1">
        <f>5.9*1.02</f>
        <v>6.018000000000001</v>
      </c>
      <c r="E10" s="2">
        <f t="shared" si="0"/>
        <v>0.30090000000000006</v>
      </c>
      <c r="F10" s="2">
        <f t="shared" si="1"/>
        <v>6.318900000000001</v>
      </c>
      <c r="G10" s="13"/>
      <c r="H10" s="13"/>
      <c r="I10" s="13"/>
      <c r="J10" s="13"/>
      <c r="K10" s="16"/>
    </row>
    <row r="11" spans="1:11" ht="28.5">
      <c r="A11" s="11" t="s">
        <v>22</v>
      </c>
      <c r="B11" s="12" t="s">
        <v>5</v>
      </c>
      <c r="C11" s="3">
        <v>4100</v>
      </c>
      <c r="D11" s="1">
        <f>8.2*1.02</f>
        <v>8.363999999999999</v>
      </c>
      <c r="E11" s="2">
        <f t="shared" si="0"/>
        <v>0.41819999999999996</v>
      </c>
      <c r="F11" s="2">
        <f t="shared" si="1"/>
        <v>8.7822</v>
      </c>
      <c r="G11" s="13"/>
      <c r="H11" s="13"/>
      <c r="I11" s="13"/>
      <c r="J11" s="13"/>
      <c r="K11" s="16"/>
    </row>
    <row r="12" spans="1:11" ht="14.25">
      <c r="A12" s="11" t="s">
        <v>19</v>
      </c>
      <c r="B12" s="12" t="s">
        <v>5</v>
      </c>
      <c r="C12" s="3">
        <v>350</v>
      </c>
      <c r="D12" s="1">
        <f>4.2*1.02</f>
        <v>4.284000000000001</v>
      </c>
      <c r="E12" s="2">
        <f t="shared" si="0"/>
        <v>0.21420000000000006</v>
      </c>
      <c r="F12" s="2">
        <f t="shared" si="1"/>
        <v>4.498200000000001</v>
      </c>
      <c r="G12" s="13"/>
      <c r="H12" s="13"/>
      <c r="I12" s="13"/>
      <c r="J12" s="13"/>
      <c r="K12" s="16"/>
    </row>
    <row r="13" spans="1:11" ht="14.25">
      <c r="A13" s="11" t="s">
        <v>20</v>
      </c>
      <c r="B13" s="12" t="s">
        <v>5</v>
      </c>
      <c r="C13" s="3">
        <v>1000</v>
      </c>
      <c r="D13" s="1">
        <f>5.85*1.02</f>
        <v>5.967</v>
      </c>
      <c r="E13" s="2">
        <f t="shared" si="0"/>
        <v>0.29835</v>
      </c>
      <c r="F13" s="2">
        <f t="shared" si="1"/>
        <v>6.26535</v>
      </c>
      <c r="G13" s="13"/>
      <c r="H13" s="13"/>
      <c r="I13" s="13"/>
      <c r="J13" s="13"/>
      <c r="K13" s="16"/>
    </row>
    <row r="14" spans="1:11" ht="14.25">
      <c r="A14" s="11" t="s">
        <v>34</v>
      </c>
      <c r="B14" s="12" t="s">
        <v>5</v>
      </c>
      <c r="C14" s="28">
        <v>1200</v>
      </c>
      <c r="D14" s="1">
        <v>0</v>
      </c>
      <c r="E14" s="2">
        <f t="shared" si="0"/>
        <v>0</v>
      </c>
      <c r="F14" s="2">
        <f t="shared" si="1"/>
        <v>0</v>
      </c>
      <c r="G14" s="13"/>
      <c r="H14" s="13"/>
      <c r="I14" s="13"/>
      <c r="J14" s="13"/>
      <c r="K14" s="16"/>
    </row>
    <row r="15" spans="1:11" ht="14.25" customHeight="1">
      <c r="A15" s="82" t="s">
        <v>39</v>
      </c>
      <c r="B15" s="83"/>
      <c r="C15" s="83"/>
      <c r="D15" s="83"/>
      <c r="E15" s="83"/>
      <c r="F15" s="83"/>
      <c r="G15" s="83"/>
      <c r="H15" s="83"/>
      <c r="I15" s="83"/>
      <c r="J15" s="83"/>
      <c r="K15" s="84"/>
    </row>
    <row r="16" spans="1:11" ht="14.25">
      <c r="A16" s="21" t="s">
        <v>23</v>
      </c>
      <c r="B16" s="12" t="s">
        <v>5</v>
      </c>
      <c r="C16" s="3">
        <v>4000</v>
      </c>
      <c r="D16" s="2">
        <f>13.04*1.02+1</f>
        <v>14.300799999999999</v>
      </c>
      <c r="E16" s="2">
        <f t="shared" si="0"/>
        <v>0.71504</v>
      </c>
      <c r="F16" s="2">
        <f t="shared" si="1"/>
        <v>15.015839999999999</v>
      </c>
      <c r="G16" s="13"/>
      <c r="H16" s="13"/>
      <c r="I16" s="13"/>
      <c r="J16" s="13"/>
      <c r="K16" s="16"/>
    </row>
    <row r="17" spans="1:11" ht="14.25">
      <c r="A17" s="21" t="s">
        <v>16</v>
      </c>
      <c r="B17" s="12" t="s">
        <v>5</v>
      </c>
      <c r="C17" s="3">
        <v>1000</v>
      </c>
      <c r="D17" s="2">
        <f>9.5*1.02+1</f>
        <v>10.69</v>
      </c>
      <c r="E17" s="2">
        <f t="shared" si="0"/>
        <v>0.5345</v>
      </c>
      <c r="F17" s="2">
        <f t="shared" si="1"/>
        <v>11.224499999999999</v>
      </c>
      <c r="G17" s="13"/>
      <c r="H17" s="13"/>
      <c r="I17" s="13"/>
      <c r="J17" s="13"/>
      <c r="K17" s="16"/>
    </row>
    <row r="18" spans="1:11" ht="14.25">
      <c r="A18" s="21" t="s">
        <v>6</v>
      </c>
      <c r="B18" s="12" t="s">
        <v>5</v>
      </c>
      <c r="C18" s="22">
        <v>2600</v>
      </c>
      <c r="D18" s="2">
        <f>18.5*1.02+1</f>
        <v>19.87</v>
      </c>
      <c r="E18" s="2">
        <f t="shared" si="0"/>
        <v>0.9935</v>
      </c>
      <c r="F18" s="2">
        <f t="shared" si="1"/>
        <v>20.863500000000002</v>
      </c>
      <c r="G18" s="13"/>
      <c r="H18" s="13"/>
      <c r="I18" s="13"/>
      <c r="J18" s="13"/>
      <c r="K18" s="16"/>
    </row>
    <row r="19" spans="1:11" ht="14.25">
      <c r="A19" s="21" t="s">
        <v>24</v>
      </c>
      <c r="B19" s="12" t="s">
        <v>5</v>
      </c>
      <c r="C19" s="12">
        <v>250</v>
      </c>
      <c r="D19" s="2">
        <f>7.45*1.02+1</f>
        <v>8.599</v>
      </c>
      <c r="E19" s="2">
        <f t="shared" si="0"/>
        <v>0.42995000000000005</v>
      </c>
      <c r="F19" s="2">
        <f t="shared" si="1"/>
        <v>9.02895</v>
      </c>
      <c r="G19" s="13"/>
      <c r="H19" s="13"/>
      <c r="I19" s="13"/>
      <c r="J19" s="13"/>
      <c r="K19" s="16"/>
    </row>
    <row r="20" spans="1:11" ht="14.25">
      <c r="A20" s="21" t="s">
        <v>34</v>
      </c>
      <c r="B20" s="12"/>
      <c r="C20" s="12">
        <v>15</v>
      </c>
      <c r="D20" s="2">
        <v>0</v>
      </c>
      <c r="E20" s="2">
        <f t="shared" si="0"/>
        <v>0</v>
      </c>
      <c r="F20" s="2">
        <f t="shared" si="1"/>
        <v>0</v>
      </c>
      <c r="G20" s="13"/>
      <c r="H20" s="13"/>
      <c r="I20" s="13"/>
      <c r="J20" s="13"/>
      <c r="K20" s="16"/>
    </row>
    <row r="21" spans="1:11" ht="14.25">
      <c r="A21" s="40" t="s">
        <v>40</v>
      </c>
      <c r="B21" s="41"/>
      <c r="C21" s="37"/>
      <c r="D21" s="38"/>
      <c r="E21" s="38"/>
      <c r="F21" s="38"/>
      <c r="G21" s="38"/>
      <c r="H21" s="38"/>
      <c r="I21" s="38"/>
      <c r="J21" s="38"/>
      <c r="K21" s="38"/>
    </row>
    <row r="22" spans="1:11" ht="14.25">
      <c r="A22" s="23" t="s">
        <v>4</v>
      </c>
      <c r="B22" s="12" t="s">
        <v>5</v>
      </c>
      <c r="C22" s="22">
        <v>1000</v>
      </c>
      <c r="D22" s="2">
        <f>23.15*1.02+1</f>
        <v>24.613</v>
      </c>
      <c r="E22" s="2">
        <f t="shared" si="0"/>
        <v>1.23065</v>
      </c>
      <c r="F22" s="2">
        <f t="shared" si="1"/>
        <v>25.84365</v>
      </c>
      <c r="G22" s="13"/>
      <c r="H22" s="13"/>
      <c r="I22" s="13"/>
      <c r="J22" s="13"/>
      <c r="K22" s="16"/>
    </row>
    <row r="23" spans="1:11" ht="14.25">
      <c r="A23" s="23" t="s">
        <v>24</v>
      </c>
      <c r="B23" s="12" t="s">
        <v>5</v>
      </c>
      <c r="C23" s="12">
        <v>800</v>
      </c>
      <c r="D23" s="2">
        <f>18.25*1.02+1</f>
        <v>19.615000000000002</v>
      </c>
      <c r="E23" s="2">
        <f t="shared" si="0"/>
        <v>0.9807500000000001</v>
      </c>
      <c r="F23" s="2">
        <f t="shared" si="1"/>
        <v>20.595750000000002</v>
      </c>
      <c r="G23" s="13"/>
      <c r="H23" s="13"/>
      <c r="I23" s="13"/>
      <c r="J23" s="13"/>
      <c r="K23" s="16"/>
    </row>
    <row r="24" spans="1:11" ht="14.25">
      <c r="A24" s="23" t="s">
        <v>34</v>
      </c>
      <c r="B24" s="12" t="s">
        <v>5</v>
      </c>
      <c r="C24" s="12">
        <v>30</v>
      </c>
      <c r="D24" s="2">
        <v>0</v>
      </c>
      <c r="E24" s="2">
        <f t="shared" si="0"/>
        <v>0</v>
      </c>
      <c r="F24" s="2">
        <f t="shared" si="1"/>
        <v>0</v>
      </c>
      <c r="G24" s="13"/>
      <c r="H24" s="13"/>
      <c r="I24" s="13"/>
      <c r="J24" s="13"/>
      <c r="K24" s="16"/>
    </row>
    <row r="25" spans="1:11" ht="14.25">
      <c r="A25" s="85" t="s">
        <v>41</v>
      </c>
      <c r="B25" s="86"/>
      <c r="C25" s="86"/>
      <c r="D25" s="86"/>
      <c r="E25" s="86"/>
      <c r="F25" s="86"/>
      <c r="G25" s="86"/>
      <c r="H25" s="86"/>
      <c r="I25" s="86"/>
      <c r="J25" s="86"/>
      <c r="K25" s="87"/>
    </row>
    <row r="26" spans="1:11" ht="14.25">
      <c r="A26" s="23" t="s">
        <v>23</v>
      </c>
      <c r="B26" s="12" t="s">
        <v>5</v>
      </c>
      <c r="C26" s="22">
        <v>19500</v>
      </c>
      <c r="D26" s="2">
        <f>11.9*1.02+1</f>
        <v>13.138</v>
      </c>
      <c r="E26" s="2">
        <f t="shared" si="0"/>
        <v>0.6569</v>
      </c>
      <c r="F26" s="2">
        <f t="shared" si="1"/>
        <v>13.7949</v>
      </c>
      <c r="G26" s="13"/>
      <c r="H26" s="13"/>
      <c r="I26" s="13"/>
      <c r="J26" s="13"/>
      <c r="K26" s="16"/>
    </row>
    <row r="27" spans="1:11" ht="14.25">
      <c r="A27" s="23" t="s">
        <v>16</v>
      </c>
      <c r="B27" s="12" t="s">
        <v>5</v>
      </c>
      <c r="C27" s="22">
        <v>1500</v>
      </c>
      <c r="D27" s="2">
        <f>9.95*1.02+1</f>
        <v>11.149</v>
      </c>
      <c r="E27" s="2">
        <f t="shared" si="0"/>
        <v>0.55745</v>
      </c>
      <c r="F27" s="2">
        <f t="shared" si="1"/>
        <v>11.706449999999998</v>
      </c>
      <c r="G27" s="13"/>
      <c r="H27" s="13"/>
      <c r="I27" s="13"/>
      <c r="J27" s="13"/>
      <c r="K27" s="16"/>
    </row>
    <row r="28" spans="1:11" ht="14.25">
      <c r="A28" s="23" t="s">
        <v>6</v>
      </c>
      <c r="B28" s="12" t="s">
        <v>5</v>
      </c>
      <c r="C28" s="22">
        <v>6000</v>
      </c>
      <c r="D28" s="2">
        <f>8*1.02+1</f>
        <v>9.16</v>
      </c>
      <c r="E28" s="2">
        <f t="shared" si="0"/>
        <v>0.458</v>
      </c>
      <c r="F28" s="2">
        <f t="shared" si="1"/>
        <v>9.618</v>
      </c>
      <c r="G28" s="13"/>
      <c r="H28" s="13"/>
      <c r="I28" s="13"/>
      <c r="J28" s="13"/>
      <c r="K28" s="16"/>
    </row>
    <row r="29" spans="1:11" ht="14.25">
      <c r="A29" s="23" t="s">
        <v>34</v>
      </c>
      <c r="B29" s="12" t="s">
        <v>5</v>
      </c>
      <c r="C29" s="22">
        <v>1100</v>
      </c>
      <c r="D29" s="2">
        <v>0</v>
      </c>
      <c r="E29" s="2">
        <f t="shared" si="0"/>
        <v>0</v>
      </c>
      <c r="F29" s="2">
        <f t="shared" si="1"/>
        <v>0</v>
      </c>
      <c r="G29" s="13"/>
      <c r="H29" s="13"/>
      <c r="I29" s="13"/>
      <c r="J29" s="13"/>
      <c r="K29" s="16"/>
    </row>
    <row r="30" spans="1:11" ht="14.25">
      <c r="A30" s="85" t="s">
        <v>42</v>
      </c>
      <c r="B30" s="86"/>
      <c r="C30" s="86"/>
      <c r="D30" s="86"/>
      <c r="E30" s="86"/>
      <c r="F30" s="86"/>
      <c r="G30" s="86"/>
      <c r="H30" s="86"/>
      <c r="I30" s="86"/>
      <c r="J30" s="86"/>
      <c r="K30" s="87"/>
    </row>
    <row r="31" spans="1:11" ht="14.25">
      <c r="A31" s="23" t="s">
        <v>23</v>
      </c>
      <c r="B31" s="12" t="s">
        <v>5</v>
      </c>
      <c r="C31" s="34">
        <v>100000</v>
      </c>
      <c r="D31" s="2">
        <f>17.27*1.02+1</f>
        <v>18.6154</v>
      </c>
      <c r="E31" s="2">
        <f t="shared" si="0"/>
        <v>0.9307700000000001</v>
      </c>
      <c r="F31" s="2">
        <f t="shared" si="1"/>
        <v>19.54617</v>
      </c>
      <c r="G31" s="13"/>
      <c r="H31" s="13"/>
      <c r="I31" s="13"/>
      <c r="J31" s="13"/>
      <c r="K31" s="16"/>
    </row>
    <row r="32" spans="1:11" ht="14.25">
      <c r="A32" s="23" t="s">
        <v>16</v>
      </c>
      <c r="B32" s="12" t="s">
        <v>5</v>
      </c>
      <c r="C32" s="34" t="s">
        <v>35</v>
      </c>
      <c r="D32" s="2">
        <f>12.88*1.02+1</f>
        <v>14.1376</v>
      </c>
      <c r="E32" s="2">
        <f t="shared" si="0"/>
        <v>0.7068800000000001</v>
      </c>
      <c r="F32" s="2">
        <f t="shared" si="1"/>
        <v>14.84448</v>
      </c>
      <c r="G32" s="13"/>
      <c r="H32" s="13"/>
      <c r="I32" s="13"/>
      <c r="J32" s="13"/>
      <c r="K32" s="16"/>
    </row>
    <row r="33" spans="1:11" ht="14.25">
      <c r="A33" s="23" t="s">
        <v>6</v>
      </c>
      <c r="B33" s="12" t="s">
        <v>5</v>
      </c>
      <c r="C33" s="34">
        <v>15000</v>
      </c>
      <c r="D33" s="2">
        <f>9.96*1.02+1</f>
        <v>11.1592</v>
      </c>
      <c r="E33" s="2">
        <f t="shared" si="0"/>
        <v>0.55796</v>
      </c>
      <c r="F33" s="2">
        <f t="shared" si="1"/>
        <v>11.71716</v>
      </c>
      <c r="G33" s="13"/>
      <c r="H33" s="13"/>
      <c r="I33" s="13"/>
      <c r="J33" s="13"/>
      <c r="K33" s="16"/>
    </row>
    <row r="34" spans="1:11" ht="14.25">
      <c r="A34" s="23" t="s">
        <v>37</v>
      </c>
      <c r="B34" s="12" t="s">
        <v>5</v>
      </c>
      <c r="C34" s="34" t="s">
        <v>36</v>
      </c>
      <c r="D34" s="2">
        <f>12.65*1.02+1</f>
        <v>13.903</v>
      </c>
      <c r="E34" s="2">
        <f t="shared" si="0"/>
        <v>0.69515</v>
      </c>
      <c r="F34" s="2">
        <f t="shared" si="1"/>
        <v>14.59815</v>
      </c>
      <c r="G34" s="13"/>
      <c r="H34" s="13"/>
      <c r="I34" s="13"/>
      <c r="J34" s="13"/>
      <c r="K34" s="16"/>
    </row>
    <row r="35" spans="1:11" ht="14.25">
      <c r="A35" s="23" t="s">
        <v>34</v>
      </c>
      <c r="B35" s="12" t="s">
        <v>5</v>
      </c>
      <c r="C35" s="12">
        <v>800</v>
      </c>
      <c r="D35" s="2">
        <v>0</v>
      </c>
      <c r="E35" s="2">
        <f>D35*0.05</f>
        <v>0</v>
      </c>
      <c r="F35" s="2">
        <f t="shared" si="1"/>
        <v>0</v>
      </c>
      <c r="G35" s="13"/>
      <c r="H35" s="13"/>
      <c r="I35" s="13"/>
      <c r="J35" s="13"/>
      <c r="K35" s="16"/>
    </row>
    <row r="36" spans="1:11" s="33" customFormat="1" ht="14.25">
      <c r="A36" s="31"/>
      <c r="B36" s="32"/>
      <c r="C36" s="32"/>
      <c r="D36" s="19"/>
      <c r="E36" s="20"/>
      <c r="F36" s="19"/>
      <c r="G36" s="20"/>
      <c r="H36" s="20"/>
      <c r="I36" s="20"/>
      <c r="J36" s="20"/>
      <c r="K36" s="20"/>
    </row>
    <row r="37" ht="14.25">
      <c r="A37" s="6" t="s">
        <v>79</v>
      </c>
    </row>
    <row r="38" spans="1:5" ht="25.5" customHeight="1">
      <c r="A38" s="74"/>
      <c r="B38" s="74"/>
      <c r="C38" s="74"/>
      <c r="D38" s="74"/>
      <c r="E38" s="74"/>
    </row>
    <row r="40" ht="14.25">
      <c r="A40" s="6" t="s">
        <v>80</v>
      </c>
    </row>
    <row r="41" spans="1:5" ht="25.5" customHeight="1">
      <c r="A41" s="14"/>
      <c r="B41" s="14"/>
      <c r="C41" s="14"/>
      <c r="D41" s="14"/>
      <c r="E41" s="14"/>
    </row>
    <row r="42" spans="1:6" ht="34.5" customHeight="1">
      <c r="A42" s="81" t="s">
        <v>81</v>
      </c>
      <c r="B42" s="81"/>
      <c r="C42" s="81"/>
      <c r="D42" s="81"/>
      <c r="E42" s="81"/>
      <c r="F42" s="6"/>
    </row>
    <row r="43" spans="1:6" ht="25.5" customHeight="1">
      <c r="A43" s="74"/>
      <c r="B43" s="74"/>
      <c r="C43" s="74"/>
      <c r="D43" s="74"/>
      <c r="E43" s="74"/>
      <c r="F43" s="6"/>
    </row>
    <row r="44" spans="1:6" ht="25.5" customHeight="1">
      <c r="A44" s="75" t="s">
        <v>82</v>
      </c>
      <c r="B44" s="75"/>
      <c r="C44" s="75"/>
      <c r="D44" s="75"/>
      <c r="E44" s="75"/>
      <c r="F44" s="6"/>
    </row>
    <row r="45" spans="1:6" ht="25.5" customHeight="1">
      <c r="A45" s="54"/>
      <c r="B45" s="54"/>
      <c r="C45" s="54"/>
      <c r="D45" s="54"/>
      <c r="E45" s="54"/>
      <c r="F45" s="6"/>
    </row>
    <row r="46" spans="1:6" s="33" customFormat="1" ht="25.5" customHeight="1">
      <c r="A46" s="51"/>
      <c r="B46" s="51"/>
      <c r="C46" s="51"/>
      <c r="D46" s="51"/>
      <c r="E46" s="51"/>
      <c r="F46" s="52"/>
    </row>
    <row r="47" spans="1:5" ht="14.25">
      <c r="A47" s="46" t="s">
        <v>14</v>
      </c>
      <c r="B47" s="80" t="s">
        <v>61</v>
      </c>
      <c r="C47" s="80"/>
      <c r="D47" s="80"/>
      <c r="E47" s="80"/>
    </row>
    <row r="48" spans="1:5" ht="14.25">
      <c r="A48" s="17" t="s">
        <v>8</v>
      </c>
      <c r="B48" s="80" t="s">
        <v>62</v>
      </c>
      <c r="C48" s="80"/>
      <c r="D48" s="80"/>
      <c r="E48" s="80"/>
    </row>
    <row r="49" spans="1:5" ht="14.25">
      <c r="A49" s="17" t="s">
        <v>25</v>
      </c>
      <c r="B49" s="47" t="s">
        <v>63</v>
      </c>
      <c r="C49" s="48"/>
      <c r="D49" s="49"/>
      <c r="E49" s="50"/>
    </row>
    <row r="50" spans="1:5" ht="14.25">
      <c r="A50" s="17" t="s">
        <v>9</v>
      </c>
      <c r="B50" s="77" t="s">
        <v>64</v>
      </c>
      <c r="C50" s="78"/>
      <c r="D50" s="78"/>
      <c r="E50" s="79"/>
    </row>
    <row r="51" spans="1:5" ht="14.25">
      <c r="A51" s="17" t="s">
        <v>3</v>
      </c>
      <c r="B51" s="77" t="s">
        <v>65</v>
      </c>
      <c r="C51" s="78"/>
      <c r="D51" s="78"/>
      <c r="E51" s="79"/>
    </row>
    <row r="52" spans="1:5" ht="14.25">
      <c r="A52" s="17" t="s">
        <v>10</v>
      </c>
      <c r="B52" s="80" t="s">
        <v>66</v>
      </c>
      <c r="C52" s="80"/>
      <c r="D52" s="80"/>
      <c r="E52" s="80"/>
    </row>
    <row r="53" spans="1:5" ht="14.25">
      <c r="A53" s="17" t="s">
        <v>13</v>
      </c>
      <c r="B53" s="80" t="s">
        <v>67</v>
      </c>
      <c r="C53" s="80"/>
      <c r="D53" s="80"/>
      <c r="E53" s="80"/>
    </row>
    <row r="54" spans="1:5" ht="14.25">
      <c r="A54" s="17" t="s">
        <v>11</v>
      </c>
      <c r="B54" s="80" t="s">
        <v>68</v>
      </c>
      <c r="C54" s="80"/>
      <c r="D54" s="80"/>
      <c r="E54" s="80"/>
    </row>
    <row r="55" spans="1:5" ht="14.25">
      <c r="A55" s="17" t="s">
        <v>12</v>
      </c>
      <c r="B55" s="80" t="s">
        <v>69</v>
      </c>
      <c r="C55" s="80"/>
      <c r="D55" s="80"/>
      <c r="E55" s="80"/>
    </row>
  </sheetData>
  <sheetProtection/>
  <mergeCells count="20">
    <mergeCell ref="B55:E55"/>
    <mergeCell ref="B54:E54"/>
    <mergeCell ref="B53:E53"/>
    <mergeCell ref="B52:E52"/>
    <mergeCell ref="B51:E51"/>
    <mergeCell ref="B50:E50"/>
    <mergeCell ref="B48:E48"/>
    <mergeCell ref="B47:E47"/>
    <mergeCell ref="A42:E42"/>
    <mergeCell ref="A7:B7"/>
    <mergeCell ref="A15:K15"/>
    <mergeCell ref="A25:K25"/>
    <mergeCell ref="A30:K30"/>
    <mergeCell ref="A2:K2"/>
    <mergeCell ref="A3:K3"/>
    <mergeCell ref="A38:E38"/>
    <mergeCell ref="A43:E43"/>
    <mergeCell ref="A44:E44"/>
    <mergeCell ref="A4:K4"/>
    <mergeCell ref="G5:K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K43"/>
  <sheetViews>
    <sheetView showGridLines="0" tabSelected="1" zoomScalePageLayoutView="0" workbookViewId="0" topLeftCell="A1">
      <selection activeCell="A1" sqref="A1"/>
    </sheetView>
  </sheetViews>
  <sheetFormatPr defaultColWidth="8.8515625" defaultRowHeight="15"/>
  <cols>
    <col min="1" max="1" width="26.00390625" style="6" customWidth="1"/>
    <col min="2" max="2" width="24.421875" style="6" customWidth="1"/>
    <col min="3" max="3" width="24.57421875" style="6" customWidth="1"/>
    <col min="4" max="4" width="20.140625" style="6" customWidth="1"/>
    <col min="5" max="5" width="17.57421875" style="6" customWidth="1"/>
    <col min="6" max="6" width="20.140625" style="6" customWidth="1"/>
    <col min="7" max="7" width="16.8515625" style="6" customWidth="1"/>
    <col min="8" max="9" width="19.57421875" style="6" customWidth="1"/>
    <col min="10" max="10" width="16.00390625" style="6" customWidth="1"/>
    <col min="11" max="11" width="18.57421875" style="6" customWidth="1"/>
    <col min="12" max="16384" width="8.8515625" style="6" customWidth="1"/>
  </cols>
  <sheetData>
    <row r="1" spans="1:11" ht="15">
      <c r="A1" s="4" t="s">
        <v>0</v>
      </c>
      <c r="B1" s="4"/>
      <c r="C1" s="4"/>
      <c r="D1" s="4"/>
      <c r="E1" s="4"/>
      <c r="F1" s="29"/>
      <c r="G1" s="4"/>
      <c r="H1" s="4"/>
      <c r="I1" s="4"/>
      <c r="J1" s="4"/>
      <c r="K1" s="4"/>
    </row>
    <row r="2" spans="1:11" s="4" customFormat="1" ht="15" customHeight="1">
      <c r="A2" s="72" t="s">
        <v>92</v>
      </c>
      <c r="B2" s="72"/>
      <c r="C2" s="72"/>
      <c r="D2" s="72"/>
      <c r="E2" s="72"/>
      <c r="F2" s="72"/>
      <c r="G2" s="72"/>
      <c r="H2" s="72"/>
      <c r="I2" s="72"/>
      <c r="J2" s="72"/>
      <c r="K2" s="72"/>
    </row>
    <row r="3" spans="1:11" s="5" customFormat="1" ht="24" customHeight="1">
      <c r="A3" s="73" t="s">
        <v>78</v>
      </c>
      <c r="B3" s="73"/>
      <c r="C3" s="73"/>
      <c r="D3" s="73"/>
      <c r="E3" s="73"/>
      <c r="F3" s="73"/>
      <c r="G3" s="73"/>
      <c r="H3" s="73"/>
      <c r="I3" s="73"/>
      <c r="J3" s="73"/>
      <c r="K3" s="73"/>
    </row>
    <row r="4" spans="1:11" s="5" customFormat="1" ht="24" customHeight="1">
      <c r="A4" s="73" t="s">
        <v>91</v>
      </c>
      <c r="B4" s="73"/>
      <c r="C4" s="73"/>
      <c r="D4" s="73"/>
      <c r="E4" s="73"/>
      <c r="F4" s="73"/>
      <c r="G4" s="73"/>
      <c r="H4" s="73"/>
      <c r="I4" s="73"/>
      <c r="J4" s="73"/>
      <c r="K4" s="73"/>
    </row>
    <row r="5" spans="1:11" ht="14.25">
      <c r="A5" s="39" t="s">
        <v>87</v>
      </c>
      <c r="G5" s="76" t="s">
        <v>93</v>
      </c>
      <c r="H5" s="76"/>
      <c r="I5" s="76"/>
      <c r="J5" s="76"/>
      <c r="K5" s="76"/>
    </row>
    <row r="6" spans="1:11" s="10" customFormat="1" ht="28.5">
      <c r="A6" s="7" t="s">
        <v>1</v>
      </c>
      <c r="B6" s="8" t="s">
        <v>2</v>
      </c>
      <c r="C6" s="8" t="s">
        <v>14</v>
      </c>
      <c r="D6" s="9" t="s">
        <v>8</v>
      </c>
      <c r="E6" s="9" t="s">
        <v>25</v>
      </c>
      <c r="F6" s="9" t="s">
        <v>9</v>
      </c>
      <c r="G6" s="9" t="s">
        <v>3</v>
      </c>
      <c r="H6" s="9" t="s">
        <v>10</v>
      </c>
      <c r="I6" s="9" t="s">
        <v>13</v>
      </c>
      <c r="J6" s="15" t="s">
        <v>11</v>
      </c>
      <c r="K6" s="15" t="s">
        <v>12</v>
      </c>
    </row>
    <row r="7" spans="1:11" ht="14.25">
      <c r="A7" s="82" t="s">
        <v>43</v>
      </c>
      <c r="B7" s="83"/>
      <c r="C7" s="83"/>
      <c r="D7" s="83"/>
      <c r="E7" s="83"/>
      <c r="F7" s="83"/>
      <c r="G7" s="83"/>
      <c r="H7" s="83"/>
      <c r="I7" s="83"/>
      <c r="J7" s="83"/>
      <c r="K7" s="84"/>
    </row>
    <row r="8" spans="1:11" ht="14.25">
      <c r="A8" s="11" t="s">
        <v>26</v>
      </c>
      <c r="B8" s="12" t="s">
        <v>5</v>
      </c>
      <c r="C8" s="3">
        <f>2200*5*0.29</f>
        <v>3190</v>
      </c>
      <c r="D8" s="2">
        <f>14+2+1</f>
        <v>17</v>
      </c>
      <c r="E8" s="30">
        <f>D8*0.05</f>
        <v>0.8500000000000001</v>
      </c>
      <c r="F8" s="2">
        <f>D8+E8</f>
        <v>17.85</v>
      </c>
      <c r="G8" s="13"/>
      <c r="H8" s="13"/>
      <c r="I8" s="13"/>
      <c r="J8" s="13"/>
      <c r="K8" s="16"/>
    </row>
    <row r="9" spans="1:11" ht="14.25">
      <c r="A9" s="11" t="s">
        <v>27</v>
      </c>
      <c r="B9" s="12" t="s">
        <v>5</v>
      </c>
      <c r="C9" s="3">
        <f>2200*5*0.71</f>
        <v>7810</v>
      </c>
      <c r="D9" s="2">
        <f>6+1+1</f>
        <v>8</v>
      </c>
      <c r="E9" s="30">
        <f aca="true" t="shared" si="0" ref="E9:E20">D9*0.05</f>
        <v>0.4</v>
      </c>
      <c r="F9" s="2">
        <f aca="true" t="shared" si="1" ref="F9:F20">D9+E9</f>
        <v>8.4</v>
      </c>
      <c r="G9" s="13"/>
      <c r="H9" s="13"/>
      <c r="I9" s="13"/>
      <c r="J9" s="13"/>
      <c r="K9" s="16"/>
    </row>
    <row r="10" spans="1:11" ht="14.25">
      <c r="A10" s="82" t="s">
        <v>44</v>
      </c>
      <c r="B10" s="83"/>
      <c r="C10" s="83"/>
      <c r="D10" s="83"/>
      <c r="E10" s="83"/>
      <c r="F10" s="83"/>
      <c r="G10" s="83"/>
      <c r="H10" s="83"/>
      <c r="I10" s="83"/>
      <c r="J10" s="83"/>
      <c r="K10" s="84"/>
    </row>
    <row r="11" spans="1:11" ht="14.25">
      <c r="A11" s="11" t="s">
        <v>4</v>
      </c>
      <c r="B11" s="12" t="s">
        <v>5</v>
      </c>
      <c r="C11" s="24">
        <v>21420</v>
      </c>
      <c r="D11" s="2">
        <f>12+2+1</f>
        <v>15</v>
      </c>
      <c r="E11" s="30">
        <f t="shared" si="0"/>
        <v>0.75</v>
      </c>
      <c r="F11" s="2">
        <f t="shared" si="1"/>
        <v>15.75</v>
      </c>
      <c r="G11" s="13"/>
      <c r="H11" s="13"/>
      <c r="I11" s="13"/>
      <c r="J11" s="13"/>
      <c r="K11" s="16"/>
    </row>
    <row r="12" spans="1:11" ht="14.25">
      <c r="A12" s="11" t="s">
        <v>16</v>
      </c>
      <c r="B12" s="12" t="s">
        <v>5</v>
      </c>
      <c r="C12" s="24">
        <v>2940.0000000000005</v>
      </c>
      <c r="D12" s="2">
        <f>9+2+1</f>
        <v>12</v>
      </c>
      <c r="E12" s="30">
        <f t="shared" si="0"/>
        <v>0.6000000000000001</v>
      </c>
      <c r="F12" s="2">
        <f t="shared" si="1"/>
        <v>12.6</v>
      </c>
      <c r="G12" s="13"/>
      <c r="H12" s="13"/>
      <c r="I12" s="13"/>
      <c r="J12" s="13"/>
      <c r="K12" s="16"/>
    </row>
    <row r="13" spans="1:11" ht="14.25">
      <c r="A13" s="11" t="s">
        <v>6</v>
      </c>
      <c r="B13" s="12" t="s">
        <v>5</v>
      </c>
      <c r="C13" s="24">
        <v>7140.000000000001</v>
      </c>
      <c r="D13" s="2">
        <f>8+2+1</f>
        <v>11</v>
      </c>
      <c r="E13" s="30">
        <f t="shared" si="0"/>
        <v>0.55</v>
      </c>
      <c r="F13" s="2">
        <f t="shared" si="1"/>
        <v>11.55</v>
      </c>
      <c r="G13" s="13"/>
      <c r="H13" s="13"/>
      <c r="I13" s="13"/>
      <c r="J13" s="13"/>
      <c r="K13" s="16"/>
    </row>
    <row r="14" spans="1:11" ht="14.25">
      <c r="A14" s="11" t="s">
        <v>7</v>
      </c>
      <c r="B14" s="12" t="s">
        <v>5</v>
      </c>
      <c r="C14" s="24">
        <v>10920</v>
      </c>
      <c r="D14" s="2">
        <f>6+1</f>
        <v>7</v>
      </c>
      <c r="E14" s="30">
        <f t="shared" si="0"/>
        <v>0.35000000000000003</v>
      </c>
      <c r="F14" s="2">
        <f t="shared" si="1"/>
        <v>7.35</v>
      </c>
      <c r="G14" s="13"/>
      <c r="H14" s="13"/>
      <c r="I14" s="13"/>
      <c r="J14" s="13"/>
      <c r="K14" s="16"/>
    </row>
    <row r="15" spans="1:11" ht="14.25">
      <c r="A15" s="11" t="s">
        <v>34</v>
      </c>
      <c r="B15" s="11" t="s">
        <v>5</v>
      </c>
      <c r="C15" s="11">
        <v>327</v>
      </c>
      <c r="D15" s="43">
        <v>0</v>
      </c>
      <c r="E15" s="43">
        <v>0</v>
      </c>
      <c r="F15" s="43">
        <v>0</v>
      </c>
      <c r="G15" s="44"/>
      <c r="H15" s="44"/>
      <c r="I15" s="44"/>
      <c r="J15" s="44"/>
      <c r="K15" s="45"/>
    </row>
    <row r="16" spans="1:11" ht="14.25">
      <c r="A16" s="82" t="s">
        <v>45</v>
      </c>
      <c r="B16" s="83"/>
      <c r="C16" s="83"/>
      <c r="D16" s="83"/>
      <c r="E16" s="83"/>
      <c r="F16" s="83"/>
      <c r="G16" s="83"/>
      <c r="H16" s="83"/>
      <c r="I16" s="83"/>
      <c r="J16" s="83"/>
      <c r="K16" s="84"/>
    </row>
    <row r="17" spans="1:11" ht="14.25">
      <c r="A17" s="11" t="s">
        <v>4</v>
      </c>
      <c r="B17" s="12" t="s">
        <v>5</v>
      </c>
      <c r="C17" s="12">
        <v>64015</v>
      </c>
      <c r="D17" s="2">
        <f>12+2+1</f>
        <v>15</v>
      </c>
      <c r="E17" s="30">
        <f t="shared" si="0"/>
        <v>0.75</v>
      </c>
      <c r="F17" s="2">
        <f t="shared" si="1"/>
        <v>15.75</v>
      </c>
      <c r="G17" s="13"/>
      <c r="H17" s="13"/>
      <c r="I17" s="13"/>
      <c r="J17" s="13"/>
      <c r="K17" s="16"/>
    </row>
    <row r="18" spans="1:11" ht="14.25">
      <c r="A18" s="11" t="s">
        <v>16</v>
      </c>
      <c r="B18" s="12" t="s">
        <v>5</v>
      </c>
      <c r="C18" s="12">
        <v>13020</v>
      </c>
      <c r="D18" s="2">
        <f>9+2+1</f>
        <v>12</v>
      </c>
      <c r="E18" s="30">
        <f t="shared" si="0"/>
        <v>0.6000000000000001</v>
      </c>
      <c r="F18" s="2">
        <f t="shared" si="1"/>
        <v>12.6</v>
      </c>
      <c r="G18" s="13"/>
      <c r="H18" s="13"/>
      <c r="I18" s="13"/>
      <c r="J18" s="13"/>
      <c r="K18" s="16"/>
    </row>
    <row r="19" spans="1:11" ht="14.25">
      <c r="A19" s="11" t="s">
        <v>6</v>
      </c>
      <c r="B19" s="12" t="s">
        <v>5</v>
      </c>
      <c r="C19" s="12">
        <v>22785</v>
      </c>
      <c r="D19" s="2">
        <f>8+2+1</f>
        <v>11</v>
      </c>
      <c r="E19" s="30">
        <f t="shared" si="0"/>
        <v>0.55</v>
      </c>
      <c r="F19" s="2">
        <f t="shared" si="1"/>
        <v>11.55</v>
      </c>
      <c r="G19" s="13"/>
      <c r="H19" s="13"/>
      <c r="I19" s="13"/>
      <c r="J19" s="13"/>
      <c r="K19" s="16"/>
    </row>
    <row r="20" spans="1:11" ht="14.25">
      <c r="A20" s="11" t="s">
        <v>7</v>
      </c>
      <c r="B20" s="12" t="s">
        <v>5</v>
      </c>
      <c r="C20" s="12">
        <v>8680</v>
      </c>
      <c r="D20" s="2">
        <f>6+1</f>
        <v>7</v>
      </c>
      <c r="E20" s="30">
        <f t="shared" si="0"/>
        <v>0.35000000000000003</v>
      </c>
      <c r="F20" s="2">
        <f t="shared" si="1"/>
        <v>7.35</v>
      </c>
      <c r="G20" s="13"/>
      <c r="H20" s="13"/>
      <c r="I20" s="13"/>
      <c r="J20" s="13"/>
      <c r="K20" s="16"/>
    </row>
    <row r="21" spans="1:11" ht="14.25">
      <c r="A21" s="11" t="s">
        <v>34</v>
      </c>
      <c r="B21" s="42" t="s">
        <v>5</v>
      </c>
      <c r="C21" s="42">
        <v>156</v>
      </c>
      <c r="D21" s="2">
        <v>0</v>
      </c>
      <c r="E21" s="30">
        <v>0</v>
      </c>
      <c r="F21" s="2">
        <v>0</v>
      </c>
      <c r="G21" s="13"/>
      <c r="H21" s="13"/>
      <c r="I21" s="13"/>
      <c r="J21" s="13"/>
      <c r="K21" s="16"/>
    </row>
    <row r="23" spans="1:6" ht="14.25">
      <c r="A23" s="6" t="s">
        <v>79</v>
      </c>
      <c r="F23" s="18"/>
    </row>
    <row r="24" spans="1:6" ht="25.5" customHeight="1">
      <c r="A24" s="74"/>
      <c r="B24" s="74"/>
      <c r="C24" s="74"/>
      <c r="D24" s="74"/>
      <c r="E24" s="74"/>
      <c r="F24" s="18"/>
    </row>
    <row r="25" ht="14.25">
      <c r="F25" s="18"/>
    </row>
    <row r="26" spans="1:6" ht="14.25">
      <c r="A26" s="6" t="s">
        <v>80</v>
      </c>
      <c r="F26" s="18"/>
    </row>
    <row r="27" spans="1:6" ht="25.5" customHeight="1">
      <c r="A27" s="14"/>
      <c r="B27" s="14"/>
      <c r="C27" s="14"/>
      <c r="D27" s="14"/>
      <c r="E27" s="14"/>
      <c r="F27" s="18"/>
    </row>
    <row r="28" spans="1:5" ht="34.5" customHeight="1">
      <c r="A28" s="81" t="s">
        <v>81</v>
      </c>
      <c r="B28" s="81"/>
      <c r="C28" s="81"/>
      <c r="D28" s="81"/>
      <c r="E28" s="81"/>
    </row>
    <row r="29" spans="1:5" ht="25.5" customHeight="1">
      <c r="A29" s="74"/>
      <c r="B29" s="74"/>
      <c r="C29" s="74"/>
      <c r="D29" s="74"/>
      <c r="E29" s="74"/>
    </row>
    <row r="30" spans="1:5" s="33" customFormat="1" ht="25.5" customHeight="1">
      <c r="A30" s="75" t="s">
        <v>82</v>
      </c>
      <c r="B30" s="75"/>
      <c r="C30" s="75"/>
      <c r="D30" s="75"/>
      <c r="E30" s="75"/>
    </row>
    <row r="31" spans="1:5" s="33" customFormat="1" ht="25.5" customHeight="1">
      <c r="A31" s="55"/>
      <c r="B31" s="55"/>
      <c r="C31" s="55"/>
      <c r="D31" s="55"/>
      <c r="E31" s="55"/>
    </row>
    <row r="32" spans="1:5" s="33" customFormat="1" ht="25.5" customHeight="1">
      <c r="A32" s="53"/>
      <c r="B32" s="53"/>
      <c r="C32" s="53"/>
      <c r="D32" s="53"/>
      <c r="E32" s="53"/>
    </row>
    <row r="34" ht="14.25">
      <c r="A34" s="6" t="s">
        <v>15</v>
      </c>
    </row>
    <row r="35" spans="1:5" ht="14.25">
      <c r="A35" s="46" t="s">
        <v>14</v>
      </c>
      <c r="B35" s="80" t="s">
        <v>61</v>
      </c>
      <c r="C35" s="80"/>
      <c r="D35" s="80"/>
      <c r="E35" s="80"/>
    </row>
    <row r="36" spans="1:5" ht="14.25">
      <c r="A36" s="17" t="s">
        <v>8</v>
      </c>
      <c r="B36" s="80" t="s">
        <v>62</v>
      </c>
      <c r="C36" s="80"/>
      <c r="D36" s="80"/>
      <c r="E36" s="80"/>
    </row>
    <row r="37" spans="1:5" ht="14.25">
      <c r="A37" s="17" t="s">
        <v>25</v>
      </c>
      <c r="B37" s="47" t="s">
        <v>63</v>
      </c>
      <c r="C37" s="48"/>
      <c r="D37" s="49"/>
      <c r="E37" s="50"/>
    </row>
    <row r="38" spans="1:5" ht="14.25">
      <c r="A38" s="17" t="s">
        <v>9</v>
      </c>
      <c r="B38" s="77" t="s">
        <v>64</v>
      </c>
      <c r="C38" s="78"/>
      <c r="D38" s="78"/>
      <c r="E38" s="79"/>
    </row>
    <row r="39" spans="1:5" ht="14.25">
      <c r="A39" s="17" t="s">
        <v>3</v>
      </c>
      <c r="B39" s="77" t="s">
        <v>65</v>
      </c>
      <c r="C39" s="78"/>
      <c r="D39" s="78"/>
      <c r="E39" s="79"/>
    </row>
    <row r="40" spans="1:5" ht="14.25">
      <c r="A40" s="17" t="s">
        <v>10</v>
      </c>
      <c r="B40" s="80" t="s">
        <v>66</v>
      </c>
      <c r="C40" s="80"/>
      <c r="D40" s="80"/>
      <c r="E40" s="80"/>
    </row>
    <row r="41" spans="1:5" ht="14.25">
      <c r="A41" s="17" t="s">
        <v>13</v>
      </c>
      <c r="B41" s="80" t="s">
        <v>67</v>
      </c>
      <c r="C41" s="80"/>
      <c r="D41" s="80"/>
      <c r="E41" s="80"/>
    </row>
    <row r="42" spans="1:5" ht="14.25">
      <c r="A42" s="17" t="s">
        <v>11</v>
      </c>
      <c r="B42" s="80" t="s">
        <v>68</v>
      </c>
      <c r="C42" s="80"/>
      <c r="D42" s="80"/>
      <c r="E42" s="80"/>
    </row>
    <row r="43" spans="1:5" ht="14.25">
      <c r="A43" s="17" t="s">
        <v>12</v>
      </c>
      <c r="B43" s="80" t="s">
        <v>69</v>
      </c>
      <c r="C43" s="80"/>
      <c r="D43" s="80"/>
      <c r="E43" s="80"/>
    </row>
  </sheetData>
  <sheetProtection/>
  <mergeCells count="19">
    <mergeCell ref="A2:K2"/>
    <mergeCell ref="A24:E24"/>
    <mergeCell ref="A29:E29"/>
    <mergeCell ref="B41:E41"/>
    <mergeCell ref="B42:E42"/>
    <mergeCell ref="A7:K7"/>
    <mergeCell ref="A10:K10"/>
    <mergeCell ref="A16:K16"/>
    <mergeCell ref="A3:K3"/>
    <mergeCell ref="A4:K4"/>
    <mergeCell ref="G5:K5"/>
    <mergeCell ref="B43:E43"/>
    <mergeCell ref="A28:E28"/>
    <mergeCell ref="B35:E35"/>
    <mergeCell ref="B36:E36"/>
    <mergeCell ref="B38:E38"/>
    <mergeCell ref="B39:E39"/>
    <mergeCell ref="B40:E40"/>
    <mergeCell ref="A30:E30"/>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A1:K35"/>
  <sheetViews>
    <sheetView showGridLines="0" zoomScalePageLayoutView="0" workbookViewId="0" topLeftCell="A1">
      <selection activeCell="A1" sqref="A1"/>
    </sheetView>
  </sheetViews>
  <sheetFormatPr defaultColWidth="8.8515625" defaultRowHeight="15"/>
  <cols>
    <col min="1" max="1" width="26.00390625" style="6" customWidth="1"/>
    <col min="2" max="2" width="24.421875" style="6" customWidth="1"/>
    <col min="3" max="3" width="24.57421875" style="6" customWidth="1"/>
    <col min="4" max="4" width="20.140625" style="6" customWidth="1"/>
    <col min="5" max="5" width="17.57421875" style="6" customWidth="1"/>
    <col min="6" max="6" width="20.140625" style="18" customWidth="1"/>
    <col min="7" max="7" width="16.8515625" style="6" customWidth="1"/>
    <col min="8" max="9" width="19.57421875" style="6" customWidth="1"/>
    <col min="10" max="10" width="16.00390625" style="6" customWidth="1"/>
    <col min="11" max="11" width="18.57421875" style="6" customWidth="1"/>
    <col min="12" max="16384" width="8.8515625" style="6" customWidth="1"/>
  </cols>
  <sheetData>
    <row r="1" spans="1:11" ht="15.75">
      <c r="A1" s="4" t="s">
        <v>0</v>
      </c>
      <c r="B1" s="4"/>
      <c r="C1" s="4"/>
      <c r="D1" s="4"/>
      <c r="E1" s="4"/>
      <c r="F1" s="29"/>
      <c r="G1" s="4"/>
      <c r="H1" s="4"/>
      <c r="I1" s="4"/>
      <c r="J1" s="4"/>
      <c r="K1" s="4"/>
    </row>
    <row r="2" spans="1:11" s="4" customFormat="1" ht="15" customHeight="1">
      <c r="A2" s="72" t="s">
        <v>92</v>
      </c>
      <c r="B2" s="72"/>
      <c r="C2" s="72"/>
      <c r="D2" s="72"/>
      <c r="E2" s="72"/>
      <c r="F2" s="72"/>
      <c r="G2" s="72"/>
      <c r="H2" s="72"/>
      <c r="I2" s="72"/>
      <c r="J2" s="72"/>
      <c r="K2" s="72"/>
    </row>
    <row r="3" spans="1:11" s="5" customFormat="1" ht="24" customHeight="1">
      <c r="A3" s="73" t="s">
        <v>78</v>
      </c>
      <c r="B3" s="73"/>
      <c r="C3" s="73"/>
      <c r="D3" s="73"/>
      <c r="E3" s="73"/>
      <c r="F3" s="73"/>
      <c r="G3" s="73"/>
      <c r="H3" s="73"/>
      <c r="I3" s="73"/>
      <c r="J3" s="73"/>
      <c r="K3" s="73"/>
    </row>
    <row r="4" spans="1:11" s="5" customFormat="1" ht="24" customHeight="1">
      <c r="A4" s="73" t="s">
        <v>91</v>
      </c>
      <c r="B4" s="73"/>
      <c r="C4" s="73"/>
      <c r="D4" s="73"/>
      <c r="E4" s="73"/>
      <c r="F4" s="73"/>
      <c r="G4" s="73"/>
      <c r="H4" s="73"/>
      <c r="I4" s="73"/>
      <c r="J4" s="73"/>
      <c r="K4" s="73"/>
    </row>
    <row r="5" spans="1:11" ht="15">
      <c r="A5" s="39" t="s">
        <v>46</v>
      </c>
      <c r="G5" s="76" t="s">
        <v>93</v>
      </c>
      <c r="H5" s="76"/>
      <c r="I5" s="76"/>
      <c r="J5" s="76"/>
      <c r="K5" s="76"/>
    </row>
    <row r="6" spans="1:11" s="10" customFormat="1" ht="30">
      <c r="A6" s="7" t="s">
        <v>1</v>
      </c>
      <c r="B6" s="8" t="s">
        <v>2</v>
      </c>
      <c r="C6" s="8" t="s">
        <v>14</v>
      </c>
      <c r="D6" s="9" t="s">
        <v>8</v>
      </c>
      <c r="E6" s="9" t="s">
        <v>25</v>
      </c>
      <c r="F6" s="9" t="s">
        <v>9</v>
      </c>
      <c r="G6" s="9" t="s">
        <v>3</v>
      </c>
      <c r="H6" s="9" t="s">
        <v>10</v>
      </c>
      <c r="I6" s="9" t="s">
        <v>13</v>
      </c>
      <c r="J6" s="15" t="s">
        <v>11</v>
      </c>
      <c r="K6" s="15" t="s">
        <v>12</v>
      </c>
    </row>
    <row r="7" spans="1:11" ht="15">
      <c r="A7" s="11" t="s">
        <v>4</v>
      </c>
      <c r="B7" s="12" t="s">
        <v>5</v>
      </c>
      <c r="C7" s="24">
        <v>31050</v>
      </c>
      <c r="D7" s="2">
        <v>6.34</v>
      </c>
      <c r="E7" s="2">
        <f>D7*0.05</f>
        <v>0.317</v>
      </c>
      <c r="F7" s="2">
        <f>D7+E7</f>
        <v>6.657</v>
      </c>
      <c r="G7" s="13"/>
      <c r="H7" s="13"/>
      <c r="I7" s="13"/>
      <c r="J7" s="13"/>
      <c r="K7" s="16"/>
    </row>
    <row r="8" spans="1:11" ht="15">
      <c r="A8" s="11" t="s">
        <v>16</v>
      </c>
      <c r="B8" s="12" t="s">
        <v>5</v>
      </c>
      <c r="C8" s="24">
        <v>15525</v>
      </c>
      <c r="D8" s="2">
        <v>4.44</v>
      </c>
      <c r="E8" s="2">
        <f aca="true" t="shared" si="0" ref="E8:E13">D8*0.05</f>
        <v>0.22200000000000003</v>
      </c>
      <c r="F8" s="2">
        <f aca="true" t="shared" si="1" ref="F8:F13">D8+E8</f>
        <v>4.662000000000001</v>
      </c>
      <c r="G8" s="13"/>
      <c r="H8" s="13"/>
      <c r="I8" s="13"/>
      <c r="J8" s="13"/>
      <c r="K8" s="16"/>
    </row>
    <row r="9" spans="1:11" ht="15">
      <c r="A9" s="11" t="s">
        <v>6</v>
      </c>
      <c r="B9" s="12" t="s">
        <v>5</v>
      </c>
      <c r="C9" s="24">
        <v>31050</v>
      </c>
      <c r="D9" s="2">
        <v>3.17</v>
      </c>
      <c r="E9" s="2">
        <f t="shared" si="0"/>
        <v>0.1585</v>
      </c>
      <c r="F9" s="2">
        <f t="shared" si="1"/>
        <v>3.3285</v>
      </c>
      <c r="G9" s="13"/>
      <c r="H9" s="13"/>
      <c r="I9" s="13"/>
      <c r="J9" s="13"/>
      <c r="K9" s="16"/>
    </row>
    <row r="10" spans="1:11" ht="15">
      <c r="A10" s="11" t="s">
        <v>28</v>
      </c>
      <c r="B10" s="12" t="s">
        <v>5</v>
      </c>
      <c r="C10" s="24">
        <v>62100</v>
      </c>
      <c r="D10" s="2">
        <v>0</v>
      </c>
      <c r="E10" s="2">
        <f t="shared" si="0"/>
        <v>0</v>
      </c>
      <c r="F10" s="2">
        <f t="shared" si="1"/>
        <v>0</v>
      </c>
      <c r="G10" s="13"/>
      <c r="H10" s="13"/>
      <c r="I10" s="13"/>
      <c r="J10" s="13"/>
      <c r="K10" s="16"/>
    </row>
    <row r="11" spans="1:11" ht="15">
      <c r="A11" s="11" t="s">
        <v>29</v>
      </c>
      <c r="B11" s="12" t="s">
        <v>5</v>
      </c>
      <c r="C11" s="25">
        <v>31050</v>
      </c>
      <c r="D11" s="2">
        <v>0</v>
      </c>
      <c r="E11" s="2">
        <f t="shared" si="0"/>
        <v>0</v>
      </c>
      <c r="F11" s="2">
        <f t="shared" si="1"/>
        <v>0</v>
      </c>
      <c r="G11" s="13"/>
      <c r="H11" s="13"/>
      <c r="I11" s="13"/>
      <c r="J11" s="13"/>
      <c r="K11" s="16"/>
    </row>
    <row r="12" spans="1:11" ht="15">
      <c r="A12" s="11" t="s">
        <v>30</v>
      </c>
      <c r="B12" s="12" t="s">
        <v>5</v>
      </c>
      <c r="C12" s="25">
        <v>15525</v>
      </c>
      <c r="D12" s="2">
        <v>0</v>
      </c>
      <c r="E12" s="2">
        <f t="shared" si="0"/>
        <v>0</v>
      </c>
      <c r="F12" s="2">
        <f t="shared" si="1"/>
        <v>0</v>
      </c>
      <c r="G12" s="13"/>
      <c r="H12" s="13"/>
      <c r="I12" s="13"/>
      <c r="J12" s="13"/>
      <c r="K12" s="16"/>
    </row>
    <row r="13" spans="1:11" ht="15">
      <c r="A13" s="11" t="s">
        <v>31</v>
      </c>
      <c r="B13" s="12" t="s">
        <v>32</v>
      </c>
      <c r="C13" s="25">
        <v>124200</v>
      </c>
      <c r="D13" s="2">
        <v>6.34</v>
      </c>
      <c r="E13" s="2">
        <f t="shared" si="0"/>
        <v>0.317</v>
      </c>
      <c r="F13" s="2">
        <f t="shared" si="1"/>
        <v>6.657</v>
      </c>
      <c r="G13" s="13"/>
      <c r="H13" s="13"/>
      <c r="I13" s="13"/>
      <c r="J13" s="13"/>
      <c r="K13" s="16"/>
    </row>
    <row r="14" ht="15"/>
    <row r="15" ht="14.25">
      <c r="A15" s="6" t="s">
        <v>79</v>
      </c>
    </row>
    <row r="16" spans="1:5" ht="25.5" customHeight="1">
      <c r="A16" s="74"/>
      <c r="B16" s="74"/>
      <c r="C16" s="74"/>
      <c r="D16" s="74"/>
      <c r="E16" s="74"/>
    </row>
    <row r="18" ht="14.25">
      <c r="A18" s="6" t="s">
        <v>80</v>
      </c>
    </row>
    <row r="19" spans="1:5" ht="25.5" customHeight="1">
      <c r="A19" s="14"/>
      <c r="B19" s="14"/>
      <c r="C19" s="14"/>
      <c r="D19" s="14"/>
      <c r="E19" s="14"/>
    </row>
    <row r="20" spans="1:6" ht="34.5" customHeight="1">
      <c r="A20" s="81" t="s">
        <v>81</v>
      </c>
      <c r="B20" s="81"/>
      <c r="C20" s="81"/>
      <c r="D20" s="81"/>
      <c r="E20" s="81"/>
      <c r="F20" s="6"/>
    </row>
    <row r="21" spans="1:6" ht="25.5" customHeight="1">
      <c r="A21" s="74"/>
      <c r="B21" s="74"/>
      <c r="C21" s="74"/>
      <c r="D21" s="74"/>
      <c r="E21" s="74"/>
      <c r="F21" s="6"/>
    </row>
    <row r="22" spans="1:5" s="33" customFormat="1" ht="25.5" customHeight="1">
      <c r="A22" s="75" t="s">
        <v>82</v>
      </c>
      <c r="B22" s="75"/>
      <c r="C22" s="75"/>
      <c r="D22" s="75"/>
      <c r="E22" s="75"/>
    </row>
    <row r="23" spans="1:5" s="33" customFormat="1" ht="25.5" customHeight="1">
      <c r="A23" s="55"/>
      <c r="B23" s="55"/>
      <c r="C23" s="55"/>
      <c r="D23" s="55"/>
      <c r="E23" s="55"/>
    </row>
    <row r="24" spans="1:5" s="33" customFormat="1" ht="25.5" customHeight="1">
      <c r="A24" s="53"/>
      <c r="B24" s="53"/>
      <c r="C24" s="53"/>
      <c r="D24" s="53"/>
      <c r="E24" s="53"/>
    </row>
    <row r="25" spans="1:5" s="33" customFormat="1" ht="25.5" customHeight="1">
      <c r="A25" s="53"/>
      <c r="B25" s="53"/>
      <c r="C25" s="53"/>
      <c r="D25" s="53"/>
      <c r="E25" s="53"/>
    </row>
    <row r="26" ht="14.25">
      <c r="A26" s="6" t="s">
        <v>15</v>
      </c>
    </row>
    <row r="27" spans="1:5" ht="14.25">
      <c r="A27" s="46" t="s">
        <v>14</v>
      </c>
      <c r="B27" s="80" t="s">
        <v>61</v>
      </c>
      <c r="C27" s="80"/>
      <c r="D27" s="80"/>
      <c r="E27" s="80"/>
    </row>
    <row r="28" spans="1:5" ht="14.25">
      <c r="A28" s="17" t="s">
        <v>8</v>
      </c>
      <c r="B28" s="80" t="s">
        <v>62</v>
      </c>
      <c r="C28" s="80"/>
      <c r="D28" s="80"/>
      <c r="E28" s="80"/>
    </row>
    <row r="29" spans="1:5" ht="14.25">
      <c r="A29" s="17" t="s">
        <v>25</v>
      </c>
      <c r="B29" s="47" t="s">
        <v>63</v>
      </c>
      <c r="C29" s="48"/>
      <c r="D29" s="49"/>
      <c r="E29" s="50"/>
    </row>
    <row r="30" spans="1:5" ht="14.25">
      <c r="A30" s="17" t="s">
        <v>9</v>
      </c>
      <c r="B30" s="77" t="s">
        <v>64</v>
      </c>
      <c r="C30" s="78"/>
      <c r="D30" s="78"/>
      <c r="E30" s="79"/>
    </row>
    <row r="31" spans="1:5" ht="14.25">
      <c r="A31" s="17" t="s">
        <v>3</v>
      </c>
      <c r="B31" s="77" t="s">
        <v>65</v>
      </c>
      <c r="C31" s="78"/>
      <c r="D31" s="78"/>
      <c r="E31" s="79"/>
    </row>
    <row r="32" spans="1:5" ht="14.25">
      <c r="A32" s="17" t="s">
        <v>10</v>
      </c>
      <c r="B32" s="80" t="s">
        <v>66</v>
      </c>
      <c r="C32" s="80"/>
      <c r="D32" s="80"/>
      <c r="E32" s="80"/>
    </row>
    <row r="33" spans="1:5" ht="14.25">
      <c r="A33" s="17" t="s">
        <v>13</v>
      </c>
      <c r="B33" s="80" t="s">
        <v>67</v>
      </c>
      <c r="C33" s="80"/>
      <c r="D33" s="80"/>
      <c r="E33" s="80"/>
    </row>
    <row r="34" spans="1:5" ht="14.25">
      <c r="A34" s="17" t="s">
        <v>11</v>
      </c>
      <c r="B34" s="80" t="s">
        <v>68</v>
      </c>
      <c r="C34" s="80"/>
      <c r="D34" s="80"/>
      <c r="E34" s="80"/>
    </row>
    <row r="35" spans="1:5" ht="14.25">
      <c r="A35" s="17" t="s">
        <v>12</v>
      </c>
      <c r="B35" s="80" t="s">
        <v>69</v>
      </c>
      <c r="C35" s="80"/>
      <c r="D35" s="80"/>
      <c r="E35" s="80"/>
    </row>
  </sheetData>
  <sheetProtection/>
  <mergeCells count="16">
    <mergeCell ref="A2:K2"/>
    <mergeCell ref="A16:E16"/>
    <mergeCell ref="A21:E21"/>
    <mergeCell ref="B35:E35"/>
    <mergeCell ref="A20:E20"/>
    <mergeCell ref="B28:E28"/>
    <mergeCell ref="B30:E30"/>
    <mergeCell ref="B31:E31"/>
    <mergeCell ref="B32:E32"/>
    <mergeCell ref="B33:E33"/>
    <mergeCell ref="A3:K3"/>
    <mergeCell ref="A4:K4"/>
    <mergeCell ref="A22:E22"/>
    <mergeCell ref="B27:E27"/>
    <mergeCell ref="B34:E34"/>
    <mergeCell ref="G5:K5"/>
  </mergeCell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K27"/>
  <sheetViews>
    <sheetView showGridLines="0" zoomScalePageLayoutView="0" workbookViewId="0" topLeftCell="A1">
      <selection activeCell="A1" sqref="A1"/>
    </sheetView>
  </sheetViews>
  <sheetFormatPr defaultColWidth="8.8515625" defaultRowHeight="15"/>
  <cols>
    <col min="1" max="1" width="26.00390625" style="6" customWidth="1"/>
    <col min="2" max="2" width="24.421875" style="6" customWidth="1"/>
    <col min="3" max="3" width="24.57421875" style="6" customWidth="1"/>
    <col min="4" max="4" width="20.140625" style="6" customWidth="1"/>
    <col min="5" max="5" width="17.57421875" style="6" customWidth="1"/>
    <col min="6" max="6" width="20.140625" style="6" customWidth="1"/>
    <col min="7" max="7" width="16.8515625" style="6" customWidth="1"/>
    <col min="8" max="9" width="19.57421875" style="6" customWidth="1"/>
    <col min="10" max="10" width="16.00390625" style="6" customWidth="1"/>
    <col min="11" max="11" width="18.57421875" style="6" customWidth="1"/>
    <col min="12" max="16384" width="8.8515625" style="6" customWidth="1"/>
  </cols>
  <sheetData>
    <row r="1" spans="1:11" ht="15">
      <c r="A1" s="4" t="s">
        <v>0</v>
      </c>
      <c r="B1" s="4"/>
      <c r="C1" s="4"/>
      <c r="D1" s="4"/>
      <c r="E1" s="4"/>
      <c r="F1" s="29"/>
      <c r="G1" s="4"/>
      <c r="H1" s="4"/>
      <c r="I1" s="4"/>
      <c r="J1" s="4"/>
      <c r="K1" s="4"/>
    </row>
    <row r="2" spans="1:11" s="4" customFormat="1" ht="15" customHeight="1">
      <c r="A2" s="72" t="s">
        <v>92</v>
      </c>
      <c r="B2" s="72"/>
      <c r="C2" s="72"/>
      <c r="D2" s="72"/>
      <c r="E2" s="72"/>
      <c r="F2" s="72"/>
      <c r="G2" s="72"/>
      <c r="H2" s="72"/>
      <c r="I2" s="72"/>
      <c r="J2" s="72"/>
      <c r="K2" s="72"/>
    </row>
    <row r="3" spans="1:11" s="5" customFormat="1" ht="24" customHeight="1">
      <c r="A3" s="73" t="s">
        <v>78</v>
      </c>
      <c r="B3" s="73"/>
      <c r="C3" s="73"/>
      <c r="D3" s="73"/>
      <c r="E3" s="73"/>
      <c r="F3" s="73"/>
      <c r="G3" s="73"/>
      <c r="H3" s="73"/>
      <c r="I3" s="73"/>
      <c r="J3" s="73"/>
      <c r="K3" s="73"/>
    </row>
    <row r="4" spans="1:11" s="5" customFormat="1" ht="24" customHeight="1">
      <c r="A4" s="73" t="s">
        <v>91</v>
      </c>
      <c r="B4" s="73"/>
      <c r="C4" s="73"/>
      <c r="D4" s="73"/>
      <c r="E4" s="73"/>
      <c r="F4" s="73"/>
      <c r="G4" s="73"/>
      <c r="H4" s="73"/>
      <c r="I4" s="73"/>
      <c r="J4" s="73"/>
      <c r="K4" s="73"/>
    </row>
    <row r="5" spans="1:11" ht="14.25">
      <c r="A5" s="39" t="s">
        <v>89</v>
      </c>
      <c r="G5" s="76" t="s">
        <v>93</v>
      </c>
      <c r="H5" s="76"/>
      <c r="I5" s="76"/>
      <c r="J5" s="76"/>
      <c r="K5" s="76"/>
    </row>
    <row r="6" spans="1:11" s="10" customFormat="1" ht="28.5">
      <c r="A6" s="7" t="s">
        <v>1</v>
      </c>
      <c r="B6" s="8" t="s">
        <v>2</v>
      </c>
      <c r="C6" s="8" t="s">
        <v>14</v>
      </c>
      <c r="D6" s="9" t="s">
        <v>8</v>
      </c>
      <c r="E6" s="9" t="s">
        <v>25</v>
      </c>
      <c r="F6" s="9" t="s">
        <v>9</v>
      </c>
      <c r="G6" s="9" t="s">
        <v>3</v>
      </c>
      <c r="H6" s="9" t="s">
        <v>10</v>
      </c>
      <c r="I6" s="9" t="s">
        <v>13</v>
      </c>
      <c r="J6" s="15" t="s">
        <v>11</v>
      </c>
      <c r="K6" s="15" t="s">
        <v>12</v>
      </c>
    </row>
    <row r="7" spans="1:11" ht="14.25">
      <c r="A7" s="11" t="s">
        <v>23</v>
      </c>
      <c r="B7" s="12" t="s">
        <v>5</v>
      </c>
      <c r="C7" s="26">
        <v>18900</v>
      </c>
      <c r="D7" s="27">
        <f>3.81+1</f>
        <v>4.8100000000000005</v>
      </c>
      <c r="E7" s="2">
        <f>D7*0.05</f>
        <v>0.24050000000000005</v>
      </c>
      <c r="F7" s="2">
        <f>D7+E7</f>
        <v>5.0505</v>
      </c>
      <c r="G7" s="13"/>
      <c r="H7" s="13"/>
      <c r="I7" s="13"/>
      <c r="J7" s="13"/>
      <c r="K7" s="16"/>
    </row>
    <row r="8" spans="1:11" ht="14.25">
      <c r="A8" s="11" t="s">
        <v>33</v>
      </c>
      <c r="B8" s="12" t="s">
        <v>5</v>
      </c>
      <c r="C8" s="24">
        <v>18900</v>
      </c>
      <c r="D8" s="27">
        <f>2.86+1</f>
        <v>3.86</v>
      </c>
      <c r="E8" s="2">
        <f>D8*0.05</f>
        <v>0.193</v>
      </c>
      <c r="F8" s="2">
        <f>D8+E8</f>
        <v>4.053</v>
      </c>
      <c r="G8" s="13"/>
      <c r="H8" s="13"/>
      <c r="I8" s="13"/>
      <c r="J8" s="13"/>
      <c r="K8" s="16"/>
    </row>
    <row r="10" spans="1:6" ht="14.25">
      <c r="A10" s="6" t="s">
        <v>79</v>
      </c>
      <c r="F10" s="18"/>
    </row>
    <row r="11" spans="1:6" ht="25.5" customHeight="1">
      <c r="A11" s="74"/>
      <c r="B11" s="74"/>
      <c r="C11" s="74"/>
      <c r="D11" s="74"/>
      <c r="E11" s="74"/>
      <c r="F11" s="18"/>
    </row>
    <row r="12" ht="14.25">
      <c r="F12" s="18"/>
    </row>
    <row r="13" spans="1:6" ht="14.25">
      <c r="A13" s="6" t="s">
        <v>80</v>
      </c>
      <c r="F13" s="18"/>
    </row>
    <row r="14" spans="1:6" ht="25.5" customHeight="1">
      <c r="A14" s="14"/>
      <c r="B14" s="14"/>
      <c r="C14" s="14"/>
      <c r="D14" s="14"/>
      <c r="E14" s="14"/>
      <c r="F14" s="18"/>
    </row>
    <row r="15" spans="1:5" ht="34.5" customHeight="1">
      <c r="A15" s="81" t="s">
        <v>81</v>
      </c>
      <c r="B15" s="81"/>
      <c r="C15" s="81"/>
      <c r="D15" s="81"/>
      <c r="E15" s="81"/>
    </row>
    <row r="16" spans="1:5" ht="25.5" customHeight="1">
      <c r="A16" s="74"/>
      <c r="B16" s="74"/>
      <c r="C16" s="74"/>
      <c r="D16" s="74"/>
      <c r="E16" s="74"/>
    </row>
    <row r="17" spans="1:5" s="33" customFormat="1" ht="25.5" customHeight="1">
      <c r="A17" s="75" t="s">
        <v>82</v>
      </c>
      <c r="B17" s="75"/>
      <c r="C17" s="75"/>
      <c r="D17" s="75"/>
      <c r="E17" s="75"/>
    </row>
    <row r="18" spans="1:5" s="33" customFormat="1" ht="25.5" customHeight="1">
      <c r="A18" s="55"/>
      <c r="B18" s="55"/>
      <c r="C18" s="55"/>
      <c r="D18" s="55"/>
      <c r="E18" s="55"/>
    </row>
    <row r="19" spans="1:5" s="33" customFormat="1" ht="25.5" customHeight="1">
      <c r="A19" s="51"/>
      <c r="B19" s="51"/>
      <c r="C19" s="51"/>
      <c r="D19" s="51"/>
      <c r="E19" s="51"/>
    </row>
    <row r="20" spans="1:5" s="33" customFormat="1" ht="25.5" customHeight="1">
      <c r="A20" s="51"/>
      <c r="B20" s="51"/>
      <c r="C20" s="51"/>
      <c r="D20" s="51"/>
      <c r="E20" s="51"/>
    </row>
    <row r="21" spans="1:5" s="33" customFormat="1" ht="25.5" customHeight="1">
      <c r="A21" s="51"/>
      <c r="B21" s="51"/>
      <c r="C21" s="51"/>
      <c r="D21" s="51"/>
      <c r="E21" s="51"/>
    </row>
    <row r="22" spans="1:5" ht="14.25">
      <c r="A22" s="17" t="s">
        <v>9</v>
      </c>
      <c r="B22" s="77" t="s">
        <v>64</v>
      </c>
      <c r="C22" s="78"/>
      <c r="D22" s="78"/>
      <c r="E22" s="79"/>
    </row>
    <row r="23" spans="1:5" ht="14.25">
      <c r="A23" s="17" t="s">
        <v>3</v>
      </c>
      <c r="B23" s="77" t="s">
        <v>65</v>
      </c>
      <c r="C23" s="78"/>
      <c r="D23" s="78"/>
      <c r="E23" s="79"/>
    </row>
    <row r="24" spans="1:5" ht="14.25">
      <c r="A24" s="17" t="s">
        <v>10</v>
      </c>
      <c r="B24" s="80" t="s">
        <v>66</v>
      </c>
      <c r="C24" s="80"/>
      <c r="D24" s="80"/>
      <c r="E24" s="80"/>
    </row>
    <row r="25" spans="1:5" ht="14.25">
      <c r="A25" s="17" t="s">
        <v>13</v>
      </c>
      <c r="B25" s="80" t="s">
        <v>67</v>
      </c>
      <c r="C25" s="80"/>
      <c r="D25" s="80"/>
      <c r="E25" s="80"/>
    </row>
    <row r="26" spans="1:5" ht="14.25">
      <c r="A26" s="17" t="s">
        <v>11</v>
      </c>
      <c r="B26" s="80" t="s">
        <v>68</v>
      </c>
      <c r="C26" s="80"/>
      <c r="D26" s="80"/>
      <c r="E26" s="80"/>
    </row>
    <row r="27" spans="1:5" ht="14.25">
      <c r="A27" s="17" t="s">
        <v>12</v>
      </c>
      <c r="B27" s="80" t="s">
        <v>69</v>
      </c>
      <c r="C27" s="80"/>
      <c r="D27" s="80"/>
      <c r="E27" s="80"/>
    </row>
  </sheetData>
  <sheetProtection/>
  <mergeCells count="14">
    <mergeCell ref="A2:K2"/>
    <mergeCell ref="A11:E11"/>
    <mergeCell ref="A16:E16"/>
    <mergeCell ref="A3:K3"/>
    <mergeCell ref="A4:K4"/>
    <mergeCell ref="G5:K5"/>
    <mergeCell ref="A17:E17"/>
    <mergeCell ref="B26:E26"/>
    <mergeCell ref="B27:E27"/>
    <mergeCell ref="A15:E15"/>
    <mergeCell ref="B22:E22"/>
    <mergeCell ref="B23:E23"/>
    <mergeCell ref="B24:E24"/>
    <mergeCell ref="B25:E2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K28"/>
  <sheetViews>
    <sheetView showGridLines="0" zoomScalePageLayoutView="0" workbookViewId="0" topLeftCell="A1">
      <selection activeCell="A1" sqref="A1"/>
    </sheetView>
  </sheetViews>
  <sheetFormatPr defaultColWidth="8.8515625" defaultRowHeight="15"/>
  <cols>
    <col min="1" max="1" width="26.00390625" style="6" customWidth="1"/>
    <col min="2" max="2" width="24.421875" style="6" customWidth="1"/>
    <col min="3" max="3" width="24.57421875" style="6" customWidth="1"/>
    <col min="4" max="4" width="20.140625" style="6" customWidth="1"/>
    <col min="5" max="5" width="17.57421875" style="6" customWidth="1"/>
    <col min="6" max="6" width="20.140625" style="6" customWidth="1"/>
    <col min="7" max="7" width="16.8515625" style="6" customWidth="1"/>
    <col min="8" max="9" width="19.57421875" style="6" customWidth="1"/>
    <col min="10" max="10" width="16.00390625" style="6" customWidth="1"/>
    <col min="11" max="11" width="18.57421875" style="6" customWidth="1"/>
    <col min="12" max="16384" width="8.8515625" style="6" customWidth="1"/>
  </cols>
  <sheetData>
    <row r="1" spans="1:11" ht="15">
      <c r="A1" s="4" t="s">
        <v>0</v>
      </c>
      <c r="B1" s="4"/>
      <c r="C1" s="4"/>
      <c r="D1" s="4"/>
      <c r="E1" s="4"/>
      <c r="F1" s="29"/>
      <c r="G1" s="4"/>
      <c r="H1" s="4"/>
      <c r="I1" s="4"/>
      <c r="J1" s="4"/>
      <c r="K1" s="4"/>
    </row>
    <row r="2" spans="1:11" s="4" customFormat="1" ht="15" customHeight="1">
      <c r="A2" s="72" t="s">
        <v>92</v>
      </c>
      <c r="B2" s="72"/>
      <c r="C2" s="72"/>
      <c r="D2" s="72"/>
      <c r="E2" s="72"/>
      <c r="F2" s="72"/>
      <c r="G2" s="72"/>
      <c r="H2" s="72"/>
      <c r="I2" s="72"/>
      <c r="J2" s="72"/>
      <c r="K2" s="72"/>
    </row>
    <row r="3" spans="1:11" s="5" customFormat="1" ht="24" customHeight="1">
      <c r="A3" s="73" t="s">
        <v>78</v>
      </c>
      <c r="B3" s="73"/>
      <c r="C3" s="73"/>
      <c r="D3" s="73"/>
      <c r="E3" s="73"/>
      <c r="F3" s="73"/>
      <c r="G3" s="73"/>
      <c r="H3" s="73"/>
      <c r="I3" s="73"/>
      <c r="J3" s="73"/>
      <c r="K3" s="73"/>
    </row>
    <row r="4" spans="1:11" s="5" customFormat="1" ht="24" customHeight="1">
      <c r="A4" s="73" t="s">
        <v>91</v>
      </c>
      <c r="B4" s="73"/>
      <c r="C4" s="73"/>
      <c r="D4" s="73"/>
      <c r="E4" s="73"/>
      <c r="F4" s="73"/>
      <c r="G4" s="73"/>
      <c r="H4" s="73"/>
      <c r="I4" s="73"/>
      <c r="J4" s="73"/>
      <c r="K4" s="73"/>
    </row>
    <row r="5" spans="1:11" ht="14.25">
      <c r="A5" s="39" t="s">
        <v>83</v>
      </c>
      <c r="G5" s="76" t="s">
        <v>93</v>
      </c>
      <c r="H5" s="76"/>
      <c r="I5" s="76"/>
      <c r="J5" s="76"/>
      <c r="K5" s="76"/>
    </row>
    <row r="6" spans="1:11" s="10" customFormat="1" ht="28.5">
      <c r="A6" s="7" t="s">
        <v>1</v>
      </c>
      <c r="B6" s="8" t="s">
        <v>2</v>
      </c>
      <c r="C6" s="8" t="s">
        <v>14</v>
      </c>
      <c r="D6" s="9" t="s">
        <v>8</v>
      </c>
      <c r="E6" s="9" t="s">
        <v>25</v>
      </c>
      <c r="F6" s="9" t="s">
        <v>9</v>
      </c>
      <c r="G6" s="9" t="s">
        <v>3</v>
      </c>
      <c r="H6" s="9" t="s">
        <v>10</v>
      </c>
      <c r="I6" s="9" t="s">
        <v>13</v>
      </c>
      <c r="J6" s="15" t="s">
        <v>11</v>
      </c>
      <c r="K6" s="15" t="s">
        <v>12</v>
      </c>
    </row>
    <row r="7" spans="1:11" ht="14.25">
      <c r="A7" s="11" t="s">
        <v>4</v>
      </c>
      <c r="B7" s="12" t="s">
        <v>5</v>
      </c>
      <c r="C7" s="24">
        <v>19350</v>
      </c>
      <c r="D7" s="2">
        <f>7.05*1.02</f>
        <v>7.191</v>
      </c>
      <c r="E7" s="2">
        <f>D7*0.05</f>
        <v>0.35955000000000004</v>
      </c>
      <c r="F7" s="2">
        <f>D7+E7</f>
        <v>7.550549999999999</v>
      </c>
      <c r="G7" s="13"/>
      <c r="H7" s="13"/>
      <c r="I7" s="13"/>
      <c r="J7" s="13"/>
      <c r="K7" s="16"/>
    </row>
    <row r="8" spans="1:11" ht="14.25">
      <c r="A8" s="11" t="s">
        <v>16</v>
      </c>
      <c r="B8" s="12" t="s">
        <v>5</v>
      </c>
      <c r="C8" s="24">
        <v>5400</v>
      </c>
      <c r="D8" s="2">
        <f>4.8*1.02</f>
        <v>4.896</v>
      </c>
      <c r="E8" s="2">
        <f>D8*0.05</f>
        <v>0.24480000000000002</v>
      </c>
      <c r="F8" s="2">
        <f>D8+E8</f>
        <v>5.1408</v>
      </c>
      <c r="G8" s="13"/>
      <c r="H8" s="13"/>
      <c r="I8" s="13"/>
      <c r="J8" s="13"/>
      <c r="K8" s="16"/>
    </row>
    <row r="9" spans="1:11" ht="14.25">
      <c r="A9" s="11" t="s">
        <v>6</v>
      </c>
      <c r="B9" s="12" t="s">
        <v>5</v>
      </c>
      <c r="C9" s="24">
        <v>4600</v>
      </c>
      <c r="D9" s="2">
        <f>3.55*1.02</f>
        <v>3.621</v>
      </c>
      <c r="E9" s="2">
        <f>D9*0.05</f>
        <v>0.18105000000000002</v>
      </c>
      <c r="F9" s="2">
        <f>D9+E9</f>
        <v>3.80205</v>
      </c>
      <c r="G9" s="13"/>
      <c r="H9" s="13"/>
      <c r="I9" s="13"/>
      <c r="J9" s="13"/>
      <c r="K9" s="16"/>
    </row>
    <row r="11" spans="1:6" ht="14.25">
      <c r="A11" s="6" t="s">
        <v>79</v>
      </c>
      <c r="F11" s="18"/>
    </row>
    <row r="12" spans="1:6" ht="25.5" customHeight="1">
      <c r="A12" s="74"/>
      <c r="B12" s="74"/>
      <c r="C12" s="74"/>
      <c r="D12" s="74"/>
      <c r="E12" s="74"/>
      <c r="F12" s="18"/>
    </row>
    <row r="13" ht="14.25">
      <c r="F13" s="18"/>
    </row>
    <row r="14" spans="1:6" ht="14.25">
      <c r="A14" s="6" t="s">
        <v>80</v>
      </c>
      <c r="F14" s="18"/>
    </row>
    <row r="15" spans="1:6" ht="25.5" customHeight="1">
      <c r="A15" s="14"/>
      <c r="B15" s="14"/>
      <c r="C15" s="14"/>
      <c r="D15" s="14"/>
      <c r="E15" s="14"/>
      <c r="F15" s="18"/>
    </row>
    <row r="16" spans="1:5" ht="34.5" customHeight="1">
      <c r="A16" s="81" t="s">
        <v>81</v>
      </c>
      <c r="B16" s="81"/>
      <c r="C16" s="81"/>
      <c r="D16" s="81"/>
      <c r="E16" s="81"/>
    </row>
    <row r="17" spans="1:5" ht="25.5" customHeight="1">
      <c r="A17" s="74"/>
      <c r="B17" s="74"/>
      <c r="C17" s="74"/>
      <c r="D17" s="74"/>
      <c r="E17" s="74"/>
    </row>
    <row r="18" spans="1:5" s="33" customFormat="1" ht="25.5" customHeight="1">
      <c r="A18" s="75" t="s">
        <v>82</v>
      </c>
      <c r="B18" s="75"/>
      <c r="C18" s="75"/>
      <c r="D18" s="75"/>
      <c r="E18" s="75"/>
    </row>
    <row r="19" spans="1:5" s="33" customFormat="1" ht="25.5" customHeight="1">
      <c r="A19" s="55"/>
      <c r="B19" s="55"/>
      <c r="C19" s="55"/>
      <c r="D19" s="55"/>
      <c r="E19" s="55"/>
    </row>
    <row r="20" spans="1:5" s="33" customFormat="1" ht="25.5" customHeight="1">
      <c r="A20" s="51"/>
      <c r="B20" s="51"/>
      <c r="C20" s="51"/>
      <c r="D20" s="51"/>
      <c r="E20" s="51"/>
    </row>
    <row r="21" spans="1:5" s="33" customFormat="1" ht="25.5" customHeight="1">
      <c r="A21" s="51"/>
      <c r="B21" s="51"/>
      <c r="C21" s="51"/>
      <c r="D21" s="51"/>
      <c r="E21" s="51"/>
    </row>
    <row r="22" spans="1:5" s="33" customFormat="1" ht="25.5" customHeight="1">
      <c r="A22" s="51"/>
      <c r="B22" s="51"/>
      <c r="C22" s="51"/>
      <c r="D22" s="51"/>
      <c r="E22" s="51"/>
    </row>
    <row r="23" spans="1:5" ht="14.25">
      <c r="A23" s="17" t="s">
        <v>9</v>
      </c>
      <c r="B23" s="77" t="s">
        <v>64</v>
      </c>
      <c r="C23" s="78"/>
      <c r="D23" s="78"/>
      <c r="E23" s="79"/>
    </row>
    <row r="24" spans="1:5" ht="14.25">
      <c r="A24" s="17" t="s">
        <v>3</v>
      </c>
      <c r="B24" s="77" t="s">
        <v>65</v>
      </c>
      <c r="C24" s="78"/>
      <c r="D24" s="78"/>
      <c r="E24" s="79"/>
    </row>
    <row r="25" spans="1:5" ht="14.25">
      <c r="A25" s="17" t="s">
        <v>10</v>
      </c>
      <c r="B25" s="80" t="s">
        <v>66</v>
      </c>
      <c r="C25" s="80"/>
      <c r="D25" s="80"/>
      <c r="E25" s="80"/>
    </row>
    <row r="26" spans="1:5" ht="14.25">
      <c r="A26" s="17" t="s">
        <v>13</v>
      </c>
      <c r="B26" s="80" t="s">
        <v>67</v>
      </c>
      <c r="C26" s="80"/>
      <c r="D26" s="80"/>
      <c r="E26" s="80"/>
    </row>
    <row r="27" spans="1:5" ht="14.25">
      <c r="A27" s="17" t="s">
        <v>11</v>
      </c>
      <c r="B27" s="80" t="s">
        <v>68</v>
      </c>
      <c r="C27" s="80"/>
      <c r="D27" s="80"/>
      <c r="E27" s="80"/>
    </row>
    <row r="28" spans="1:5" ht="14.25">
      <c r="A28" s="17" t="s">
        <v>12</v>
      </c>
      <c r="B28" s="80" t="s">
        <v>69</v>
      </c>
      <c r="C28" s="80"/>
      <c r="D28" s="80"/>
      <c r="E28" s="80"/>
    </row>
  </sheetData>
  <sheetProtection/>
  <mergeCells count="14">
    <mergeCell ref="A2:K2"/>
    <mergeCell ref="A12:E12"/>
    <mergeCell ref="A17:E17"/>
    <mergeCell ref="A3:K3"/>
    <mergeCell ref="A4:K4"/>
    <mergeCell ref="G5:K5"/>
    <mergeCell ref="A18:E18"/>
    <mergeCell ref="B27:E27"/>
    <mergeCell ref="B28:E28"/>
    <mergeCell ref="A16:E16"/>
    <mergeCell ref="B23:E23"/>
    <mergeCell ref="B24:E24"/>
    <mergeCell ref="B25:E25"/>
    <mergeCell ref="B26:E26"/>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C30"/>
  <sheetViews>
    <sheetView zoomScale="74" zoomScaleNormal="74" zoomScalePageLayoutView="0" workbookViewId="0" topLeftCell="A1">
      <selection activeCell="A1" sqref="A1:C1"/>
    </sheetView>
  </sheetViews>
  <sheetFormatPr defaultColWidth="9.140625" defaultRowHeight="15"/>
  <cols>
    <col min="1" max="1" width="27.421875" style="0" customWidth="1"/>
    <col min="2" max="2" width="18.28125" style="0" customWidth="1"/>
    <col min="3" max="3" width="48.00390625" style="0" customWidth="1"/>
  </cols>
  <sheetData>
    <row r="1" spans="1:3" ht="19.5">
      <c r="A1" s="93" t="s">
        <v>90</v>
      </c>
      <c r="B1" s="93"/>
      <c r="C1" s="93"/>
    </row>
    <row r="2" spans="1:3" ht="15" thickBot="1">
      <c r="A2" s="94" t="s">
        <v>93</v>
      </c>
      <c r="B2" s="95"/>
      <c r="C2" s="96"/>
    </row>
    <row r="3" spans="1:3" ht="34.5" customHeight="1">
      <c r="A3" s="88" t="s">
        <v>84</v>
      </c>
      <c r="B3" s="89"/>
      <c r="C3" s="90"/>
    </row>
    <row r="4" spans="1:3" ht="14.25">
      <c r="A4" s="57"/>
      <c r="B4" s="58"/>
      <c r="C4" s="59"/>
    </row>
    <row r="5" spans="1:3" ht="14.25">
      <c r="A5" s="60" t="s">
        <v>47</v>
      </c>
      <c r="B5" s="61" t="s">
        <v>48</v>
      </c>
      <c r="C5" s="62" t="s">
        <v>49</v>
      </c>
    </row>
    <row r="6" spans="1:3" ht="14.25">
      <c r="A6" s="63" t="s">
        <v>50</v>
      </c>
      <c r="B6" s="64"/>
      <c r="C6" s="65"/>
    </row>
    <row r="7" spans="1:3" ht="14.25">
      <c r="A7" s="63" t="s">
        <v>51</v>
      </c>
      <c r="B7" s="64"/>
      <c r="C7" s="65"/>
    </row>
    <row r="8" spans="1:3" ht="14.25">
      <c r="A8" s="63" t="s">
        <v>52</v>
      </c>
      <c r="B8" s="64"/>
      <c r="C8" s="65"/>
    </row>
    <row r="9" spans="1:3" ht="14.25">
      <c r="A9" s="63" t="s">
        <v>53</v>
      </c>
      <c r="B9" s="64"/>
      <c r="C9" s="65"/>
    </row>
    <row r="10" spans="1:3" ht="14.25">
      <c r="A10" s="63" t="s">
        <v>54</v>
      </c>
      <c r="B10" s="64"/>
      <c r="C10" s="65"/>
    </row>
    <row r="11" spans="1:3" ht="14.25">
      <c r="A11" s="63" t="s">
        <v>56</v>
      </c>
      <c r="B11" s="64"/>
      <c r="C11" s="65"/>
    </row>
    <row r="12" spans="1:3" ht="14.25">
      <c r="A12" s="63" t="s">
        <v>55</v>
      </c>
      <c r="B12" s="64"/>
      <c r="C12" s="65"/>
    </row>
    <row r="13" spans="1:3" ht="14.25">
      <c r="A13" s="57"/>
      <c r="B13" s="58"/>
      <c r="C13" s="59"/>
    </row>
    <row r="14" spans="1:3" ht="14.25">
      <c r="A14" s="60" t="s">
        <v>57</v>
      </c>
      <c r="B14" s="61" t="s">
        <v>48</v>
      </c>
      <c r="C14" s="62" t="s">
        <v>49</v>
      </c>
    </row>
    <row r="15" spans="1:3" ht="14.25">
      <c r="A15" s="63" t="s">
        <v>58</v>
      </c>
      <c r="B15" s="64"/>
      <c r="C15" s="65"/>
    </row>
    <row r="16" spans="1:3" ht="14.25">
      <c r="A16" s="63" t="s">
        <v>59</v>
      </c>
      <c r="B16" s="64"/>
      <c r="C16" s="65"/>
    </row>
    <row r="17" spans="1:3" ht="14.25">
      <c r="A17" s="63" t="s">
        <v>60</v>
      </c>
      <c r="B17" s="64"/>
      <c r="C17" s="65"/>
    </row>
    <row r="18" spans="1:3" ht="14.25">
      <c r="A18" s="63" t="s">
        <v>70</v>
      </c>
      <c r="B18" s="64"/>
      <c r="C18" s="65"/>
    </row>
    <row r="19" spans="1:3" ht="14.25">
      <c r="A19" s="63" t="s">
        <v>71</v>
      </c>
      <c r="B19" s="64"/>
      <c r="C19" s="65"/>
    </row>
    <row r="20" spans="1:3" ht="14.25">
      <c r="A20" s="63" t="s">
        <v>72</v>
      </c>
      <c r="B20" s="64"/>
      <c r="C20" s="65"/>
    </row>
    <row r="21" spans="1:3" ht="14.25">
      <c r="A21" s="63" t="s">
        <v>73</v>
      </c>
      <c r="B21" s="64"/>
      <c r="C21" s="65"/>
    </row>
    <row r="22" spans="1:3" ht="14.25">
      <c r="A22" s="66" t="s">
        <v>74</v>
      </c>
      <c r="B22" s="67"/>
      <c r="C22" s="68"/>
    </row>
    <row r="23" spans="1:3" ht="14.25">
      <c r="A23" s="63" t="s">
        <v>75</v>
      </c>
      <c r="B23" s="64"/>
      <c r="C23" s="65"/>
    </row>
    <row r="24" spans="1:3" ht="14.25">
      <c r="A24" s="63" t="s">
        <v>76</v>
      </c>
      <c r="B24" s="64"/>
      <c r="C24" s="65"/>
    </row>
    <row r="25" spans="1:3" ht="15" thickBot="1">
      <c r="A25" s="69" t="s">
        <v>77</v>
      </c>
      <c r="B25" s="70"/>
      <c r="C25" s="71"/>
    </row>
    <row r="26" spans="1:3" ht="15" thickBot="1">
      <c r="A26" s="94" t="s">
        <v>93</v>
      </c>
      <c r="B26" s="95"/>
      <c r="C26" s="96"/>
    </row>
    <row r="27" spans="1:3" ht="44.25" customHeight="1">
      <c r="A27" s="91" t="s">
        <v>86</v>
      </c>
      <c r="B27" s="91"/>
      <c r="C27" s="91"/>
    </row>
    <row r="28" spans="1:3" ht="183.75" customHeight="1">
      <c r="A28" s="92" t="s">
        <v>85</v>
      </c>
      <c r="B28" s="92"/>
      <c r="C28" s="92"/>
    </row>
    <row r="29" spans="1:3" ht="14.25">
      <c r="A29" s="56"/>
      <c r="B29" s="56"/>
      <c r="C29" s="56"/>
    </row>
    <row r="30" spans="1:3" ht="14.25">
      <c r="A30" s="56"/>
      <c r="B30" s="56"/>
      <c r="C30" s="56"/>
    </row>
  </sheetData>
  <sheetProtection/>
  <mergeCells count="6">
    <mergeCell ref="A3:C3"/>
    <mergeCell ref="A27:C27"/>
    <mergeCell ref="A28:C28"/>
    <mergeCell ref="A1:C1"/>
    <mergeCell ref="A2:C2"/>
    <mergeCell ref="A26:C2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 Leeza</dc:creator>
  <cp:keywords/>
  <dc:description/>
  <cp:lastModifiedBy>Jackson, Tamara</cp:lastModifiedBy>
  <dcterms:created xsi:type="dcterms:W3CDTF">2021-08-27T16:14:50Z</dcterms:created>
  <dcterms:modified xsi:type="dcterms:W3CDTF">2021-09-22T21:45:44Z</dcterms:modified>
  <cp:category/>
  <cp:version/>
  <cp:contentType/>
  <cp:contentStatus/>
</cp:coreProperties>
</file>